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\EXCEL\Finance and Audit\September 2016\"/>
    </mc:Choice>
  </mc:AlternateContent>
  <bookViews>
    <workbookView xWindow="0" yWindow="0" windowWidth="24240" windowHeight="11985"/>
  </bookViews>
  <sheets>
    <sheet name="FY17 Budget Variance thru Aug" sheetId="10" r:id="rId1"/>
  </sheets>
  <definedNames>
    <definedName name="_xlnm.Print_Area" localSheetId="0">'FY17 Budget Variance thru Aug'!$A$1:$N$51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0" l="1"/>
  <c r="K39" i="10"/>
  <c r="D39" i="10"/>
  <c r="D18" i="10"/>
  <c r="J31" i="10"/>
  <c r="J39" i="10" s="1"/>
  <c r="J42" i="10" s="1"/>
  <c r="J18" i="10"/>
  <c r="J33" i="10"/>
  <c r="K42" i="10" l="1"/>
  <c r="J32" i="10"/>
  <c r="K30" i="10"/>
  <c r="K11" i="10"/>
  <c r="K16" i="10"/>
  <c r="G31" i="10" l="1"/>
  <c r="G11" i="10"/>
  <c r="I31" i="10" l="1"/>
  <c r="D30" i="10" l="1"/>
  <c r="G18" i="10" l="1"/>
  <c r="D42" i="10"/>
  <c r="I39" i="10"/>
  <c r="H39" i="10"/>
  <c r="G39" i="10"/>
  <c r="F39" i="10"/>
  <c r="E39" i="10"/>
  <c r="E42" i="10" s="1"/>
  <c r="F34" i="10"/>
  <c r="I33" i="10"/>
  <c r="H33" i="10"/>
  <c r="G33" i="10"/>
  <c r="F33" i="10"/>
  <c r="D33" i="10"/>
  <c r="L28" i="10"/>
  <c r="M28" i="10" s="1"/>
  <c r="L24" i="10"/>
  <c r="M24" i="10" s="1"/>
  <c r="L23" i="10"/>
  <c r="M23" i="10" s="1"/>
  <c r="I18" i="10"/>
  <c r="H18" i="10"/>
  <c r="F18" i="10"/>
  <c r="L16" i="10"/>
  <c r="L15" i="10"/>
  <c r="L14" i="10"/>
  <c r="L13" i="10"/>
  <c r="M13" i="10" s="1"/>
  <c r="L12" i="10"/>
  <c r="L11" i="10"/>
  <c r="H42" i="10" l="1"/>
  <c r="F42" i="10"/>
  <c r="L33" i="10"/>
  <c r="G42" i="10"/>
  <c r="I42" i="10"/>
  <c r="L18" i="10"/>
</calcChain>
</file>

<file path=xl/sharedStrings.xml><?xml version="1.0" encoding="utf-8"?>
<sst xmlns="http://schemas.openxmlformats.org/spreadsheetml/2006/main" count="93" uniqueCount="87">
  <si>
    <t>Unrestricted Funds including Auxiliaries</t>
  </si>
  <si>
    <t>(000's)</t>
  </si>
  <si>
    <t>2015</t>
  </si>
  <si>
    <t>Actual YTD - Year End</t>
  </si>
  <si>
    <t>% Adopted Budget</t>
  </si>
  <si>
    <t>% Revised Budget</t>
  </si>
  <si>
    <t>Adopted Budget</t>
  </si>
  <si>
    <t>Revised Budget</t>
  </si>
  <si>
    <t>YTD</t>
  </si>
  <si>
    <t>YTD - Year End</t>
  </si>
  <si>
    <t>5C</t>
  </si>
  <si>
    <t>Tuition &amp; Fees</t>
  </si>
  <si>
    <t>5E</t>
  </si>
  <si>
    <t>State Appropriations</t>
  </si>
  <si>
    <t>0.00%</t>
  </si>
  <si>
    <t>Grants and Contracts</t>
  </si>
  <si>
    <t>5T</t>
  </si>
  <si>
    <t>Sales &amp; Service</t>
  </si>
  <si>
    <t>5W</t>
  </si>
  <si>
    <t>Investment Income</t>
  </si>
  <si>
    <t>6H</t>
  </si>
  <si>
    <t>Salaries &amp; Wages</t>
  </si>
  <si>
    <t>6P</t>
  </si>
  <si>
    <t>Benefits</t>
  </si>
  <si>
    <t>6H, 6P</t>
  </si>
  <si>
    <t>Compensation</t>
  </si>
  <si>
    <t>6W, 71</t>
  </si>
  <si>
    <t>Contracted Labor/Professional Services</t>
  </si>
  <si>
    <t>73</t>
  </si>
  <si>
    <t>Supplies</t>
  </si>
  <si>
    <t>74</t>
  </si>
  <si>
    <t>Travel</t>
  </si>
  <si>
    <t>75</t>
  </si>
  <si>
    <t>Information &amp; Communications</t>
  </si>
  <si>
    <t>7A, 7C</t>
  </si>
  <si>
    <t>Maintenance &amp; Repairs &amp; Utilities</t>
  </si>
  <si>
    <t>7G</t>
  </si>
  <si>
    <t>Scholarships &amp; Fellowships</t>
  </si>
  <si>
    <t>Other Non-Labor Expenses</t>
  </si>
  <si>
    <t>Total Uses</t>
  </si>
  <si>
    <t>8E</t>
  </si>
  <si>
    <t>Mandatory Transfers In</t>
  </si>
  <si>
    <t>8K</t>
  </si>
  <si>
    <t>Mandatory Transfers Out</t>
  </si>
  <si>
    <t>8R</t>
  </si>
  <si>
    <t>8W</t>
  </si>
  <si>
    <t>Nonmandatory Transfers Out</t>
  </si>
  <si>
    <t>Revised Budget - original budget plus/minus any budget adjustments in the fiscal year, thus includes carryovers.</t>
  </si>
  <si>
    <t>Percent Variance in current year Actual to date amount  minus the prior year's Actual YTD at same  fiscal period.</t>
  </si>
  <si>
    <t>5R, 5Y</t>
  </si>
  <si>
    <t xml:space="preserve">Oldest Fiscal Year: </t>
  </si>
  <si>
    <t>Actual To Actual($)</t>
  </si>
  <si>
    <t>Actual To Actual(%)</t>
  </si>
  <si>
    <t>REVENUES:</t>
  </si>
  <si>
    <t>EXPENSES AND TRANSFERS:</t>
  </si>
  <si>
    <t>Total Expenses and Transfers</t>
  </si>
  <si>
    <t>U - (Less Revenue)</t>
  </si>
  <si>
    <t>Net</t>
  </si>
  <si>
    <t>Other Revenues</t>
  </si>
  <si>
    <t>Total Revenues</t>
  </si>
  <si>
    <t>Transfers   (primarily Debt Services)</t>
  </si>
  <si>
    <r>
      <t>2016 Adopted Budget</t>
    </r>
    <r>
      <rPr>
        <b/>
        <vertAlign val="superscript"/>
        <sz val="10"/>
        <color rgb="FFFF0000"/>
        <rFont val="Andale WT"/>
      </rPr>
      <t xml:space="preserve"> 1</t>
    </r>
  </si>
  <si>
    <t>Description</t>
  </si>
  <si>
    <r>
      <t>2017 Adopted Budget</t>
    </r>
    <r>
      <rPr>
        <b/>
        <vertAlign val="superscript"/>
        <sz val="10"/>
        <color rgb="FFFF0000"/>
        <rFont val="Andale WT"/>
      </rPr>
      <t xml:space="preserve"> 1</t>
    </r>
  </si>
  <si>
    <r>
      <t xml:space="preserve">2015 Adopted Budget </t>
    </r>
    <r>
      <rPr>
        <b/>
        <vertAlign val="superscript"/>
        <sz val="10"/>
        <color rgb="FFFF0000"/>
        <rFont val="Andale WT"/>
      </rPr>
      <t>1</t>
    </r>
  </si>
  <si>
    <r>
      <t>Revised Budget</t>
    </r>
    <r>
      <rPr>
        <b/>
        <vertAlign val="superscript"/>
        <sz val="10"/>
        <color theme="1"/>
        <rFont val="Andale WT"/>
      </rPr>
      <t xml:space="preserve"> </t>
    </r>
    <r>
      <rPr>
        <b/>
        <vertAlign val="superscript"/>
        <sz val="10"/>
        <color rgb="FFFF0000"/>
        <rFont val="Andale WT"/>
      </rPr>
      <t>2</t>
    </r>
  </si>
  <si>
    <r>
      <t>Budget To Date</t>
    </r>
    <r>
      <rPr>
        <b/>
        <vertAlign val="superscript"/>
        <sz val="10"/>
        <color theme="1"/>
        <rFont val="Andale WT"/>
      </rPr>
      <t xml:space="preserve"> </t>
    </r>
    <r>
      <rPr>
        <b/>
        <vertAlign val="superscript"/>
        <sz val="10"/>
        <color rgb="FFFF0000"/>
        <rFont val="Andale WT"/>
      </rPr>
      <t>2</t>
    </r>
  </si>
  <si>
    <r>
      <t xml:space="preserve">Actual To Date </t>
    </r>
    <r>
      <rPr>
        <b/>
        <vertAlign val="superscript"/>
        <sz val="9"/>
        <rFont val="Andale WT"/>
      </rPr>
      <t>4</t>
    </r>
  </si>
  <si>
    <r>
      <t xml:space="preserve">Revised Budget Reforecast </t>
    </r>
    <r>
      <rPr>
        <b/>
        <vertAlign val="superscript"/>
        <sz val="10"/>
        <color rgb="FFFF0000"/>
        <rFont val="Andale WT"/>
      </rPr>
      <t>4</t>
    </r>
  </si>
  <si>
    <r>
      <t xml:space="preserve">Variance Budget To Actual ($) </t>
    </r>
    <r>
      <rPr>
        <b/>
        <vertAlign val="superscript"/>
        <sz val="10"/>
        <color rgb="FFFF0000"/>
        <rFont val="Andale WT"/>
      </rPr>
      <t>4</t>
    </r>
  </si>
  <si>
    <t xml:space="preserve"> Description</t>
  </si>
  <si>
    <t>5G, 5J, 5M, 5P</t>
  </si>
  <si>
    <t>Adopted Budget - original budget as of July 1, of a fiscal year.</t>
  </si>
  <si>
    <t>Budget to Date - is the percent of prior year fiscal period actual to date over the year-end actual multiplied by current FY adopted budget.</t>
  </si>
  <si>
    <t>Actual to Date - Actual spend/revenue received as of fiscal period in relevant fiscal year.</t>
  </si>
  <si>
    <t>Budget to Actual Variance ($) - Amount variance in current fiscal year Adopted Budget compared to current year YTD actuals at same period.</t>
  </si>
  <si>
    <t>Budget to Actual Variance (%)</t>
  </si>
  <si>
    <t xml:space="preserve">Revised Budget Reforecast  - </t>
  </si>
  <si>
    <t>Through August 31, 2016</t>
  </si>
  <si>
    <t>DRAFT</t>
  </si>
  <si>
    <r>
      <t xml:space="preserve">Actual To Date FY17 </t>
    </r>
    <r>
      <rPr>
        <b/>
        <vertAlign val="superscript"/>
        <sz val="10"/>
        <color rgb="FFFF0000"/>
        <rFont val="Andale WT"/>
      </rPr>
      <t>3</t>
    </r>
  </si>
  <si>
    <r>
      <t xml:space="preserve">Actual To Date FY16 </t>
    </r>
    <r>
      <rPr>
        <b/>
        <vertAlign val="superscript"/>
        <sz val="10"/>
        <color rgb="FFFF0000"/>
        <rFont val="Andale WT"/>
      </rPr>
      <t>3</t>
    </r>
  </si>
  <si>
    <t>Planned Use of Reserves</t>
  </si>
  <si>
    <t>Projected Budget/ Spending Reductions</t>
  </si>
  <si>
    <t>Non Mandatory Transfers In</t>
  </si>
  <si>
    <t>FY2017 Financial Analysis</t>
  </si>
  <si>
    <t>WSU Budget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</si>
</sst>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%"/>
    <numFmt numFmtId="166" formatCode="#,##0%"/>
    <numFmt numFmtId="167" formatCode="_(&quot;$&quot;* #,##0_);_(&quot;$&quot;* \(#,##0\);_(&quot;$&quot;* &quot;-&quot;??_);_(@_)"/>
    <numFmt numFmtId="168" formatCode="&quot;$&quot;#,##0,"/>
    <numFmt numFmtId="169" formatCode="#,##0,"/>
    <numFmt numFmtId="170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8"/>
      <color rgb="FFFF0000"/>
      <name val="Andale WT"/>
      <family val="2"/>
    </font>
    <font>
      <b/>
      <sz val="8"/>
      <color rgb="FF008000"/>
      <name val="Andale WT"/>
      <family val="2"/>
    </font>
    <font>
      <b/>
      <sz val="8"/>
      <color rgb="FF800080"/>
      <name val="Andale WT"/>
      <family val="2"/>
    </font>
    <font>
      <b/>
      <sz val="8"/>
      <color rgb="FF0000FF"/>
      <name val="Andale WT"/>
      <family val="2"/>
    </font>
    <font>
      <b/>
      <sz val="8"/>
      <color rgb="FFFF0000"/>
      <name val="Andale WT"/>
      <family val="2"/>
    </font>
    <font>
      <b/>
      <sz val="8"/>
      <color rgb="FF8B3B3B"/>
      <name val="Andale WT"/>
      <family val="2"/>
    </font>
    <font>
      <b/>
      <vertAlign val="superscript"/>
      <sz val="10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0"/>
      <name val="Andale WT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Andale WT"/>
      <family val="2"/>
    </font>
    <font>
      <sz val="8"/>
      <name val="Andale WT"/>
      <family val="2"/>
    </font>
    <font>
      <sz val="10"/>
      <color rgb="FFFF0000"/>
      <name val="Tahoma"/>
      <family val="2"/>
    </font>
    <font>
      <b/>
      <sz val="8"/>
      <name val="Andale WT"/>
    </font>
    <font>
      <sz val="8"/>
      <color rgb="FF800080"/>
      <name val="Andale WT"/>
      <family val="2"/>
    </font>
    <font>
      <b/>
      <vertAlign val="superscript"/>
      <sz val="10"/>
      <color rgb="FFFF0000"/>
      <name val="Andale WT"/>
    </font>
    <font>
      <b/>
      <vertAlign val="superscript"/>
      <sz val="10"/>
      <color theme="1"/>
      <name val="Andale WT"/>
    </font>
    <font>
      <b/>
      <vertAlign val="superscript"/>
      <sz val="9"/>
      <name val="Andale WT"/>
    </font>
    <font>
      <sz val="8"/>
      <name val="Andale WT"/>
    </font>
    <font>
      <b/>
      <i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Tahoma"/>
      <family val="2"/>
    </font>
    <font>
      <sz val="9"/>
      <color rgb="FFFF0000"/>
      <name val="Calibri"/>
      <family val="2"/>
      <scheme val="minor"/>
    </font>
    <font>
      <sz val="9"/>
      <color rgb="FFFF0000"/>
      <name val="Tahoma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CCCCCC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/>
    <xf numFmtId="165" fontId="6" fillId="0" borderId="15" xfId="0" applyNumberFormat="1" applyFont="1" applyBorder="1" applyAlignment="1">
      <alignment horizontal="right" vertical="top"/>
    </xf>
    <xf numFmtId="165" fontId="7" fillId="0" borderId="15" xfId="0" applyNumberFormat="1" applyFont="1" applyBorder="1" applyAlignment="1">
      <alignment horizontal="right" vertical="top"/>
    </xf>
    <xf numFmtId="165" fontId="8" fillId="2" borderId="15" xfId="0" applyNumberFormat="1" applyFont="1" applyFill="1" applyBorder="1" applyAlignment="1">
      <alignment horizontal="right" vertical="top"/>
    </xf>
    <xf numFmtId="165" fontId="8" fillId="0" borderId="15" xfId="0" applyNumberFormat="1" applyFont="1" applyFill="1" applyBorder="1" applyAlignment="1">
      <alignment horizontal="right" vertical="top"/>
    </xf>
    <xf numFmtId="0" fontId="0" fillId="0" borderId="0" xfId="0" applyFill="1"/>
    <xf numFmtId="165" fontId="6" fillId="0" borderId="15" xfId="0" applyNumberFormat="1" applyFont="1" applyFill="1" applyBorder="1" applyAlignment="1">
      <alignment horizontal="right" vertical="top"/>
    </xf>
    <xf numFmtId="165" fontId="9" fillId="2" borderId="15" xfId="0" applyNumberFormat="1" applyFont="1" applyFill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165" fontId="10" fillId="2" borderId="15" xfId="0" applyNumberFormat="1" applyFont="1" applyFill="1" applyBorder="1" applyAlignment="1">
      <alignment horizontal="right" vertical="top"/>
    </xf>
    <xf numFmtId="165" fontId="12" fillId="2" borderId="15" xfId="0" applyNumberFormat="1" applyFont="1" applyFill="1" applyBorder="1" applyAlignment="1">
      <alignment horizontal="right" vertical="top"/>
    </xf>
    <xf numFmtId="0" fontId="13" fillId="0" borderId="0" xfId="0" applyFont="1"/>
    <xf numFmtId="0" fontId="5" fillId="2" borderId="10" xfId="0" applyFont="1" applyFill="1" applyBorder="1" applyAlignment="1">
      <alignment horizontal="center" vertical="top"/>
    </xf>
    <xf numFmtId="166" fontId="6" fillId="0" borderId="15" xfId="0" applyNumberFormat="1" applyFont="1" applyBorder="1" applyAlignment="1">
      <alignment horizontal="right" vertical="top"/>
    </xf>
    <xf numFmtId="166" fontId="8" fillId="2" borderId="15" xfId="0" applyNumberFormat="1" applyFont="1" applyFill="1" applyBorder="1" applyAlignment="1">
      <alignment horizontal="right" vertical="top"/>
    </xf>
    <xf numFmtId="166" fontId="9" fillId="2" borderId="15" xfId="0" applyNumberFormat="1" applyFont="1" applyFill="1" applyBorder="1" applyAlignment="1">
      <alignment horizontal="right" vertical="top"/>
    </xf>
    <xf numFmtId="166" fontId="12" fillId="2" borderId="15" xfId="0" applyNumberFormat="1" applyFont="1" applyFill="1" applyBorder="1" applyAlignment="1">
      <alignment horizontal="right" vertical="top"/>
    </xf>
    <xf numFmtId="0" fontId="0" fillId="0" borderId="0" xfId="0" applyBorder="1"/>
    <xf numFmtId="0" fontId="0" fillId="0" borderId="0" xfId="0"/>
    <xf numFmtId="3" fontId="19" fillId="0" borderId="17" xfId="0" applyNumberFormat="1" applyFont="1" applyBorder="1" applyAlignment="1">
      <alignment horizontal="right" vertical="top"/>
    </xf>
    <xf numFmtId="3" fontId="18" fillId="0" borderId="17" xfId="0" applyNumberFormat="1" applyFont="1" applyFill="1" applyBorder="1" applyAlignment="1">
      <alignment horizontal="right" vertical="top"/>
    </xf>
    <xf numFmtId="165" fontId="18" fillId="0" borderId="17" xfId="0" applyNumberFormat="1" applyFont="1" applyFill="1" applyBorder="1" applyAlignment="1">
      <alignment horizontal="right" vertical="top"/>
    </xf>
    <xf numFmtId="165" fontId="19" fillId="0" borderId="17" xfId="0" applyNumberFormat="1" applyFont="1" applyBorder="1" applyAlignment="1">
      <alignment horizontal="right" vertical="top"/>
    </xf>
    <xf numFmtId="165" fontId="18" fillId="2" borderId="17" xfId="0" applyNumberFormat="1" applyFont="1" applyFill="1" applyBorder="1" applyAlignment="1">
      <alignment horizontal="right" vertical="top"/>
    </xf>
    <xf numFmtId="165" fontId="18" fillId="2" borderId="20" xfId="0" applyNumberFormat="1" applyFont="1" applyFill="1" applyBorder="1" applyAlignment="1">
      <alignment horizontal="right" vertical="top"/>
    </xf>
    <xf numFmtId="167" fontId="18" fillId="2" borderId="17" xfId="3" applyNumberFormat="1" applyFont="1" applyFill="1" applyBorder="1" applyAlignment="1">
      <alignment horizontal="right" vertical="top"/>
    </xf>
    <xf numFmtId="167" fontId="18" fillId="2" borderId="20" xfId="3" applyNumberFormat="1" applyFont="1" applyFill="1" applyBorder="1" applyAlignment="1">
      <alignment horizontal="right" vertical="top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Fill="1" applyBorder="1"/>
    <xf numFmtId="0" fontId="0" fillId="0" borderId="0" xfId="0" applyFont="1" applyFill="1" applyBorder="1"/>
    <xf numFmtId="0" fontId="17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top"/>
    </xf>
    <xf numFmtId="0" fontId="16" fillId="3" borderId="0" xfId="0" applyFont="1" applyFill="1" applyBorder="1"/>
    <xf numFmtId="0" fontId="0" fillId="3" borderId="0" xfId="0" applyFill="1" applyBorder="1"/>
    <xf numFmtId="0" fontId="4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18" fillId="0" borderId="4" xfId="0" applyFont="1" applyFill="1" applyBorder="1" applyAlignment="1">
      <alignment vertical="top" wrapText="1"/>
    </xf>
    <xf numFmtId="0" fontId="0" fillId="3" borderId="6" xfId="0" applyFill="1" applyBorder="1"/>
    <xf numFmtId="0" fontId="18" fillId="0" borderId="22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9" fillId="0" borderId="17" xfId="0" applyFont="1" applyBorder="1" applyAlignment="1">
      <alignment horizontal="left" vertical="top"/>
    </xf>
    <xf numFmtId="164" fontId="6" fillId="0" borderId="17" xfId="1" applyNumberFormat="1" applyFont="1" applyBorder="1" applyAlignment="1">
      <alignment horizontal="right" vertical="top"/>
    </xf>
    <xf numFmtId="168" fontId="19" fillId="0" borderId="17" xfId="0" applyNumberFormat="1" applyFont="1" applyBorder="1" applyAlignment="1">
      <alignment horizontal="right" vertical="top"/>
    </xf>
    <xf numFmtId="164" fontId="6" fillId="0" borderId="19" xfId="1" applyNumberFormat="1" applyFont="1" applyBorder="1" applyAlignment="1">
      <alignment horizontal="right" vertical="top"/>
    </xf>
    <xf numFmtId="169" fontId="6" fillId="0" borderId="14" xfId="0" applyNumberFormat="1" applyFont="1" applyBorder="1" applyAlignment="1">
      <alignment horizontal="right" vertical="top"/>
    </xf>
    <xf numFmtId="169" fontId="6" fillId="0" borderId="15" xfId="0" applyNumberFormat="1" applyFont="1" applyBorder="1" applyAlignment="1">
      <alignment horizontal="right" vertical="top"/>
    </xf>
    <xf numFmtId="169" fontId="6" fillId="5" borderId="15" xfId="0" applyNumberFormat="1" applyFont="1" applyFill="1" applyBorder="1" applyAlignment="1">
      <alignment horizontal="right" vertical="top"/>
    </xf>
    <xf numFmtId="169" fontId="19" fillId="0" borderId="17" xfId="0" applyNumberFormat="1" applyFont="1" applyBorder="1" applyAlignment="1">
      <alignment horizontal="right" vertical="top"/>
    </xf>
    <xf numFmtId="0" fontId="19" fillId="0" borderId="18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169" fontId="7" fillId="0" borderId="14" xfId="0" applyNumberFormat="1" applyFont="1" applyBorder="1" applyAlignment="1">
      <alignment horizontal="right" vertical="top"/>
    </xf>
    <xf numFmtId="169" fontId="7" fillId="0" borderId="15" xfId="0" applyNumberFormat="1" applyFont="1" applyBorder="1" applyAlignment="1">
      <alignment horizontal="right" vertical="top"/>
    </xf>
    <xf numFmtId="166" fontId="7" fillId="0" borderId="15" xfId="0" applyNumberFormat="1" applyFont="1" applyBorder="1" applyAlignment="1">
      <alignment horizontal="right" vertical="top"/>
    </xf>
    <xf numFmtId="169" fontId="7" fillId="5" borderId="15" xfId="0" applyNumberFormat="1" applyFont="1" applyFill="1" applyBorder="1" applyAlignment="1">
      <alignment horizontal="right" vertical="top"/>
    </xf>
    <xf numFmtId="0" fontId="20" fillId="0" borderId="0" xfId="0" applyFont="1"/>
    <xf numFmtId="0" fontId="16" fillId="2" borderId="18" xfId="0" applyFont="1" applyFill="1" applyBorder="1"/>
    <xf numFmtId="0" fontId="18" fillId="2" borderId="17" xfId="0" applyFont="1" applyFill="1" applyBorder="1" applyAlignment="1">
      <alignment horizontal="center" vertical="top"/>
    </xf>
    <xf numFmtId="167" fontId="21" fillId="4" borderId="17" xfId="3" applyNumberFormat="1" applyFont="1" applyFill="1" applyBorder="1" applyAlignment="1">
      <alignment horizontal="right" vertical="top"/>
    </xf>
    <xf numFmtId="168" fontId="21" fillId="4" borderId="17" xfId="0" applyNumberFormat="1" applyFont="1" applyFill="1" applyBorder="1" applyAlignment="1">
      <alignment horizontal="right" vertical="top"/>
    </xf>
    <xf numFmtId="167" fontId="21" fillId="4" borderId="19" xfId="3" applyNumberFormat="1" applyFont="1" applyFill="1" applyBorder="1" applyAlignment="1">
      <alignment horizontal="right" vertical="top"/>
    </xf>
    <xf numFmtId="169" fontId="8" fillId="2" borderId="14" xfId="0" applyNumberFormat="1" applyFont="1" applyFill="1" applyBorder="1" applyAlignment="1">
      <alignment horizontal="right" vertical="top"/>
    </xf>
    <xf numFmtId="169" fontId="8" fillId="2" borderId="15" xfId="0" applyNumberFormat="1" applyFont="1" applyFill="1" applyBorder="1" applyAlignment="1">
      <alignment horizontal="right" vertical="top"/>
    </xf>
    <xf numFmtId="169" fontId="8" fillId="5" borderId="15" xfId="0" applyNumberFormat="1" applyFont="1" applyFill="1" applyBorder="1" applyAlignment="1">
      <alignment horizontal="right" vertical="top"/>
    </xf>
    <xf numFmtId="0" fontId="16" fillId="0" borderId="18" xfId="0" applyFont="1" applyFill="1" applyBorder="1"/>
    <xf numFmtId="0" fontId="18" fillId="0" borderId="17" xfId="0" applyFont="1" applyFill="1" applyBorder="1" applyAlignment="1">
      <alignment horizontal="center" vertical="top"/>
    </xf>
    <xf numFmtId="169" fontId="18" fillId="0" borderId="17" xfId="0" applyNumberFormat="1" applyFont="1" applyFill="1" applyBorder="1" applyAlignment="1">
      <alignment horizontal="right" vertical="top"/>
    </xf>
    <xf numFmtId="169" fontId="18" fillId="0" borderId="19" xfId="0" applyNumberFormat="1" applyFont="1" applyFill="1" applyBorder="1" applyAlignment="1">
      <alignment horizontal="center" vertical="top"/>
    </xf>
    <xf numFmtId="169" fontId="8" fillId="0" borderId="14" xfId="0" applyNumberFormat="1" applyFont="1" applyFill="1" applyBorder="1" applyAlignment="1">
      <alignment horizontal="right" vertical="top"/>
    </xf>
    <xf numFmtId="169" fontId="8" fillId="0" borderId="15" xfId="0" applyNumberFormat="1" applyFont="1" applyFill="1" applyBorder="1" applyAlignment="1">
      <alignment horizontal="right" vertical="top"/>
    </xf>
    <xf numFmtId="166" fontId="8" fillId="0" borderId="15" xfId="0" applyNumberFormat="1" applyFont="1" applyFill="1" applyBorder="1" applyAlignment="1">
      <alignment horizontal="right" vertical="top"/>
    </xf>
    <xf numFmtId="169" fontId="19" fillId="0" borderId="19" xfId="0" applyNumberFormat="1" applyFont="1" applyBorder="1" applyAlignment="1">
      <alignment horizontal="center" vertical="top"/>
    </xf>
    <xf numFmtId="0" fontId="21" fillId="0" borderId="17" xfId="0" applyFont="1" applyBorder="1" applyAlignment="1">
      <alignment horizontal="left" vertical="top"/>
    </xf>
    <xf numFmtId="168" fontId="19" fillId="0" borderId="19" xfId="0" applyNumberFormat="1" applyFont="1" applyBorder="1" applyAlignment="1">
      <alignment horizontal="center" vertical="top"/>
    </xf>
    <xf numFmtId="0" fontId="19" fillId="0" borderId="17" xfId="0" applyFont="1" applyFill="1" applyBorder="1" applyAlignment="1">
      <alignment horizontal="left" vertical="top"/>
    </xf>
    <xf numFmtId="169" fontId="19" fillId="0" borderId="19" xfId="0" applyNumberFormat="1" applyFont="1" applyBorder="1" applyAlignment="1">
      <alignment horizontal="right" vertical="top"/>
    </xf>
    <xf numFmtId="0" fontId="19" fillId="0" borderId="18" xfId="0" applyFont="1" applyFill="1" applyBorder="1" applyAlignment="1">
      <alignment horizontal="center" vertical="top"/>
    </xf>
    <xf numFmtId="165" fontId="19" fillId="2" borderId="17" xfId="0" applyNumberFormat="1" applyFont="1" applyFill="1" applyBorder="1" applyAlignment="1">
      <alignment horizontal="right" vertical="top"/>
    </xf>
    <xf numFmtId="169" fontId="22" fillId="2" borderId="14" xfId="0" applyNumberFormat="1" applyFont="1" applyFill="1" applyBorder="1" applyAlignment="1">
      <alignment horizontal="right" vertical="top"/>
    </xf>
    <xf numFmtId="165" fontId="22" fillId="2" borderId="15" xfId="0" applyNumberFormat="1" applyFont="1" applyFill="1" applyBorder="1" applyAlignment="1">
      <alignment horizontal="right" vertical="top"/>
    </xf>
    <xf numFmtId="169" fontId="22" fillId="2" borderId="15" xfId="0" applyNumberFormat="1" applyFont="1" applyFill="1" applyBorder="1" applyAlignment="1">
      <alignment horizontal="right" vertical="top"/>
    </xf>
    <xf numFmtId="166" fontId="22" fillId="2" borderId="15" xfId="0" applyNumberFormat="1" applyFont="1" applyFill="1" applyBorder="1" applyAlignment="1">
      <alignment horizontal="right" vertical="top"/>
    </xf>
    <xf numFmtId="169" fontId="22" fillId="5" borderId="15" xfId="0" applyNumberFormat="1" applyFont="1" applyFill="1" applyBorder="1" applyAlignment="1">
      <alignment horizontal="right" vertical="top"/>
    </xf>
    <xf numFmtId="0" fontId="0" fillId="0" borderId="0" xfId="0" applyFont="1"/>
    <xf numFmtId="169" fontId="19" fillId="0" borderId="17" xfId="0" applyNumberFormat="1" applyFont="1" applyFill="1" applyBorder="1" applyAlignment="1">
      <alignment horizontal="right" vertical="top"/>
    </xf>
    <xf numFmtId="169" fontId="19" fillId="0" borderId="19" xfId="0" applyNumberFormat="1" applyFont="1" applyFill="1" applyBorder="1" applyAlignment="1">
      <alignment horizontal="center" vertical="top"/>
    </xf>
    <xf numFmtId="165" fontId="19" fillId="0" borderId="17" xfId="0" applyNumberFormat="1" applyFont="1" applyFill="1" applyBorder="1" applyAlignment="1">
      <alignment horizontal="right" vertical="top"/>
    </xf>
    <xf numFmtId="169" fontId="6" fillId="0" borderId="14" xfId="0" applyNumberFormat="1" applyFont="1" applyFill="1" applyBorder="1" applyAlignment="1">
      <alignment horizontal="right" vertical="top"/>
    </xf>
    <xf numFmtId="169" fontId="6" fillId="0" borderId="15" xfId="0" applyNumberFormat="1" applyFont="1" applyFill="1" applyBorder="1" applyAlignment="1">
      <alignment horizontal="right" vertical="top"/>
    </xf>
    <xf numFmtId="166" fontId="6" fillId="0" borderId="15" xfId="0" applyNumberFormat="1" applyFont="1" applyFill="1" applyBorder="1" applyAlignment="1">
      <alignment horizontal="right" vertical="top"/>
    </xf>
    <xf numFmtId="168" fontId="21" fillId="4" borderId="19" xfId="0" applyNumberFormat="1" applyFont="1" applyFill="1" applyBorder="1" applyAlignment="1">
      <alignment horizontal="center" vertical="top"/>
    </xf>
    <xf numFmtId="169" fontId="9" fillId="2" borderId="14" xfId="0" applyNumberFormat="1" applyFont="1" applyFill="1" applyBorder="1" applyAlignment="1">
      <alignment horizontal="right" vertical="top"/>
    </xf>
    <xf numFmtId="169" fontId="9" fillId="2" borderId="15" xfId="0" applyNumberFormat="1" applyFont="1" applyFill="1" applyBorder="1" applyAlignment="1">
      <alignment horizontal="right" vertical="top"/>
    </xf>
    <xf numFmtId="169" fontId="9" fillId="5" borderId="15" xfId="0" applyNumberFormat="1" applyFont="1" applyFill="1" applyBorder="1" applyAlignment="1">
      <alignment horizontal="right" vertical="top"/>
    </xf>
    <xf numFmtId="169" fontId="18" fillId="2" borderId="17" xfId="0" applyNumberFormat="1" applyFont="1" applyFill="1" applyBorder="1" applyAlignment="1">
      <alignment horizontal="right" vertical="top"/>
    </xf>
    <xf numFmtId="169" fontId="10" fillId="2" borderId="14" xfId="0" applyNumberFormat="1" applyFont="1" applyFill="1" applyBorder="1" applyAlignment="1">
      <alignment horizontal="right" vertical="top"/>
    </xf>
    <xf numFmtId="169" fontId="11" fillId="2" borderId="15" xfId="0" applyNumberFormat="1" applyFont="1" applyFill="1" applyBorder="1" applyAlignment="1">
      <alignment horizontal="right" vertical="top"/>
    </xf>
    <xf numFmtId="166" fontId="11" fillId="2" borderId="15" xfId="0" applyNumberFormat="1" applyFont="1" applyFill="1" applyBorder="1" applyAlignment="1">
      <alignment horizontal="right" vertical="top"/>
    </xf>
    <xf numFmtId="166" fontId="10" fillId="2" borderId="15" xfId="0" applyNumberFormat="1" applyFont="1" applyFill="1" applyBorder="1" applyAlignment="1">
      <alignment horizontal="right" vertical="top"/>
    </xf>
    <xf numFmtId="169" fontId="11" fillId="5" borderId="15" xfId="0" applyNumberFormat="1" applyFont="1" applyFill="1" applyBorder="1" applyAlignment="1">
      <alignment horizontal="right" vertical="top"/>
    </xf>
    <xf numFmtId="0" fontId="16" fillId="0" borderId="6" xfId="0" applyFont="1" applyBorder="1"/>
    <xf numFmtId="0" fontId="16" fillId="0" borderId="11" xfId="0" applyFont="1" applyBorder="1"/>
    <xf numFmtId="169" fontId="16" fillId="0" borderId="11" xfId="0" applyNumberFormat="1" applyFont="1" applyBorder="1"/>
    <xf numFmtId="169" fontId="16" fillId="0" borderId="11" xfId="0" applyNumberFormat="1" applyFont="1" applyBorder="1" applyAlignment="1">
      <alignment horizontal="right"/>
    </xf>
    <xf numFmtId="169" fontId="16" fillId="0" borderId="0" xfId="0" applyNumberFormat="1" applyFont="1" applyBorder="1"/>
    <xf numFmtId="165" fontId="16" fillId="0" borderId="11" xfId="0" applyNumberFormat="1" applyFont="1" applyBorder="1"/>
    <xf numFmtId="169" fontId="0" fillId="0" borderId="0" xfId="0" applyNumberFormat="1"/>
    <xf numFmtId="165" fontId="0" fillId="0" borderId="0" xfId="0" applyNumberFormat="1"/>
    <xf numFmtId="169" fontId="0" fillId="5" borderId="0" xfId="0" applyNumberFormat="1" applyFill="1"/>
    <xf numFmtId="0" fontId="16" fillId="2" borderId="21" xfId="0" applyFont="1" applyFill="1" applyBorder="1"/>
    <xf numFmtId="167" fontId="21" fillId="4" borderId="20" xfId="3" applyNumberFormat="1" applyFont="1" applyFill="1" applyBorder="1" applyAlignment="1">
      <alignment horizontal="right" vertical="top"/>
    </xf>
    <xf numFmtId="168" fontId="18" fillId="2" borderId="20" xfId="0" applyNumberFormat="1" applyFont="1" applyFill="1" applyBorder="1" applyAlignment="1">
      <alignment horizontal="right" vertical="top"/>
    </xf>
    <xf numFmtId="169" fontId="12" fillId="2" borderId="14" xfId="0" applyNumberFormat="1" applyFont="1" applyFill="1" applyBorder="1" applyAlignment="1">
      <alignment horizontal="right" vertical="top"/>
    </xf>
    <xf numFmtId="0" fontId="16" fillId="0" borderId="0" xfId="0" applyFont="1"/>
    <xf numFmtId="0" fontId="0" fillId="5" borderId="0" xfId="0" applyFill="1"/>
    <xf numFmtId="0" fontId="13" fillId="0" borderId="0" xfId="0" applyFont="1" applyAlignment="1">
      <alignment vertical="top"/>
    </xf>
    <xf numFmtId="0" fontId="0" fillId="0" borderId="0" xfId="0" applyAlignment="1">
      <alignment horizontal="left"/>
    </xf>
    <xf numFmtId="167" fontId="19" fillId="0" borderId="13" xfId="3" applyNumberFormat="1" applyFont="1" applyBorder="1" applyAlignment="1">
      <alignment horizontal="right" vertical="top"/>
    </xf>
    <xf numFmtId="167" fontId="19" fillId="0" borderId="17" xfId="3" applyNumberFormat="1" applyFont="1" applyFill="1" applyBorder="1" applyAlignment="1">
      <alignment horizontal="right" vertical="top"/>
    </xf>
    <xf numFmtId="167" fontId="6" fillId="0" borderId="17" xfId="3" applyNumberFormat="1" applyFont="1" applyBorder="1" applyAlignment="1">
      <alignment horizontal="right" vertical="top"/>
    </xf>
    <xf numFmtId="0" fontId="0" fillId="0" borderId="0" xfId="0"/>
    <xf numFmtId="169" fontId="19" fillId="0" borderId="23" xfId="0" applyNumberFormat="1" applyFont="1" applyBorder="1" applyAlignment="1">
      <alignment horizontal="right" vertical="top"/>
    </xf>
    <xf numFmtId="169" fontId="19" fillId="0" borderId="24" xfId="0" applyNumberFormat="1" applyFont="1" applyBorder="1" applyAlignment="1">
      <alignment horizontal="center" vertical="top"/>
    </xf>
    <xf numFmtId="169" fontId="18" fillId="2" borderId="13" xfId="0" applyNumberFormat="1" applyFont="1" applyFill="1" applyBorder="1" applyAlignment="1">
      <alignment horizontal="right" vertical="top"/>
    </xf>
    <xf numFmtId="169" fontId="18" fillId="2" borderId="16" xfId="0" applyNumberFormat="1" applyFont="1" applyFill="1" applyBorder="1" applyAlignment="1">
      <alignment horizontal="center" vertical="top"/>
    </xf>
    <xf numFmtId="3" fontId="26" fillId="0" borderId="17" xfId="0" applyNumberFormat="1" applyFont="1" applyFill="1" applyBorder="1" applyAlignment="1">
      <alignment horizontal="right" vertical="top"/>
    </xf>
    <xf numFmtId="169" fontId="19" fillId="0" borderId="11" xfId="0" applyNumberFormat="1" applyFont="1" applyBorder="1" applyAlignment="1">
      <alignment horizontal="right" vertical="top"/>
    </xf>
    <xf numFmtId="169" fontId="19" fillId="0" borderId="0" xfId="0" applyNumberFormat="1" applyFont="1" applyBorder="1" applyAlignment="1">
      <alignment horizontal="center" vertical="top"/>
    </xf>
    <xf numFmtId="164" fontId="6" fillId="0" borderId="25" xfId="1" applyNumberFormat="1" applyFont="1" applyBorder="1" applyAlignment="1">
      <alignment horizontal="right" vertical="top"/>
    </xf>
    <xf numFmtId="167" fontId="21" fillId="4" borderId="13" xfId="3" applyNumberFormat="1" applyFont="1" applyFill="1" applyBorder="1" applyAlignment="1">
      <alignment horizontal="right" vertical="top"/>
    </xf>
    <xf numFmtId="3" fontId="19" fillId="0" borderId="25" xfId="0" applyNumberFormat="1" applyFont="1" applyBorder="1" applyAlignment="1">
      <alignment horizontal="right" vertical="top"/>
    </xf>
    <xf numFmtId="164" fontId="6" fillId="0" borderId="23" xfId="1" applyNumberFormat="1" applyFont="1" applyBorder="1" applyAlignment="1">
      <alignment horizontal="right" vertical="top"/>
    </xf>
    <xf numFmtId="167" fontId="21" fillId="4" borderId="7" xfId="3" applyNumberFormat="1" applyFont="1" applyFill="1" applyBorder="1" applyAlignment="1">
      <alignment horizontal="right" vertical="top"/>
    </xf>
    <xf numFmtId="0" fontId="18" fillId="4" borderId="17" xfId="0" applyFont="1" applyFill="1" applyBorder="1" applyAlignment="1">
      <alignment horizontal="center" vertical="center"/>
    </xf>
    <xf numFmtId="167" fontId="18" fillId="4" borderId="13" xfId="3" applyNumberFormat="1" applyFont="1" applyFill="1" applyBorder="1" applyAlignment="1">
      <alignment horizontal="right" vertical="top"/>
    </xf>
    <xf numFmtId="0" fontId="18" fillId="4" borderId="20" xfId="0" applyFont="1" applyFill="1" applyBorder="1" applyAlignment="1">
      <alignment horizontal="center" vertical="top"/>
    </xf>
    <xf numFmtId="167" fontId="0" fillId="0" borderId="0" xfId="3" applyNumberFormat="1" applyFont="1" applyFill="1" applyBorder="1"/>
    <xf numFmtId="164" fontId="0" fillId="0" borderId="0" xfId="1" applyNumberFormat="1" applyFont="1" applyFill="1" applyBorder="1"/>
    <xf numFmtId="167" fontId="0" fillId="0" borderId="0" xfId="0" applyNumberFormat="1" applyFill="1" applyBorder="1"/>
    <xf numFmtId="0" fontId="32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170" fontId="0" fillId="0" borderId="0" xfId="2" applyNumberFormat="1" applyFont="1" applyFill="1" applyBorder="1"/>
    <xf numFmtId="0" fontId="30" fillId="0" borderId="0" xfId="0" applyFont="1" applyFill="1" applyBorder="1"/>
    <xf numFmtId="0" fontId="28" fillId="0" borderId="0" xfId="0" applyFont="1" applyFill="1" applyBorder="1"/>
    <xf numFmtId="0" fontId="31" fillId="0" borderId="0" xfId="0" applyFont="1" applyFill="1" applyBorder="1"/>
    <xf numFmtId="0" fontId="29" fillId="0" borderId="0" xfId="0" applyFont="1" applyFill="1" applyBorder="1"/>
    <xf numFmtId="0" fontId="14" fillId="0" borderId="0" xfId="0" applyFont="1" applyFill="1" applyBorder="1"/>
    <xf numFmtId="167" fontId="21" fillId="0" borderId="0" xfId="3" applyNumberFormat="1" applyFont="1" applyFill="1" applyBorder="1" applyAlignment="1">
      <alignment horizontal="right" vertical="top"/>
    </xf>
    <xf numFmtId="0" fontId="3" fillId="0" borderId="0" xfId="0" quotePrefix="1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28576</xdr:rowOff>
    </xdr:from>
    <xdr:ext cx="1390650" cy="611886"/>
    <xdr:pic>
      <xdr:nvPicPr>
        <xdr:cNvPr id="2" name="logo_xsm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8576"/>
          <a:ext cx="1390650" cy="61188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1"/>
  <sheetViews>
    <sheetView tabSelected="1" topLeftCell="B1" zoomScale="110" zoomScaleNormal="110" workbookViewId="0">
      <selection activeCell="AK12" sqref="AK12"/>
    </sheetView>
  </sheetViews>
  <sheetFormatPr defaultRowHeight="15"/>
  <cols>
    <col min="1" max="1" width="2.7109375" style="19" hidden="1" customWidth="1"/>
    <col min="2" max="2" width="2.85546875" style="19" customWidth="1"/>
    <col min="3" max="3" width="47.42578125" style="19" customWidth="1"/>
    <col min="4" max="4" width="9.85546875" style="19" customWidth="1"/>
    <col min="5" max="5" width="8.7109375" style="19" hidden="1" customWidth="1"/>
    <col min="6" max="6" width="8.28515625" style="19" hidden="1" customWidth="1"/>
    <col min="7" max="7" width="9.7109375" style="19" hidden="1" customWidth="1"/>
    <col min="8" max="8" width="17.5703125" style="19" hidden="1" customWidth="1"/>
    <col min="9" max="9" width="9.85546875" style="19" customWidth="1"/>
    <col min="10" max="10" width="11.140625" style="130" customWidth="1"/>
    <col min="11" max="11" width="11.42578125" style="19" customWidth="1"/>
    <col min="12" max="12" width="10.42578125" style="65" hidden="1" customWidth="1"/>
    <col min="13" max="13" width="10.5703125" style="123" hidden="1" customWidth="1"/>
    <col min="14" max="20" width="10.5703125" style="19" hidden="1" customWidth="1"/>
    <col min="21" max="22" width="10.5703125" style="124" hidden="1" customWidth="1"/>
    <col min="23" max="24" width="10.5703125" style="19" hidden="1" customWidth="1"/>
    <col min="25" max="25" width="0" style="19" hidden="1" customWidth="1"/>
    <col min="26" max="26" width="1.7109375" style="19" customWidth="1"/>
    <col min="27" max="27" width="15.28515625" style="28" customWidth="1"/>
    <col min="28" max="28" width="1.85546875" style="28" customWidth="1"/>
    <col min="29" max="29" width="15.28515625" style="28" hidden="1" customWidth="1"/>
    <col min="30" max="30" width="1.28515625" style="28" customWidth="1"/>
    <col min="31" max="31" width="13.140625" style="28" customWidth="1"/>
    <col min="32" max="32" width="1.28515625" style="28" customWidth="1"/>
    <col min="33" max="33" width="7.42578125" style="28" customWidth="1"/>
    <col min="34" max="34" width="1.28515625" style="28" customWidth="1"/>
    <col min="35" max="38" width="9.140625" style="28"/>
    <col min="39" max="39" width="2.7109375" style="28" customWidth="1"/>
    <col min="40" max="46" width="9.140625" style="28"/>
    <col min="47" max="16384" width="9.140625" style="19"/>
  </cols>
  <sheetData>
    <row r="1" spans="1:46" ht="18">
      <c r="B1" s="168" t="s">
        <v>86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 t="s">
        <v>50</v>
      </c>
      <c r="P1" s="170"/>
      <c r="Q1" s="170"/>
      <c r="R1" s="170"/>
      <c r="S1" s="170"/>
      <c r="T1" s="170"/>
      <c r="U1" s="170"/>
      <c r="V1" s="170"/>
      <c r="W1" s="170"/>
      <c r="X1" s="170"/>
    </row>
    <row r="2" spans="1:46" ht="15.75">
      <c r="B2" s="167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46" ht="15.75">
      <c r="B3" s="167" t="s">
        <v>85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70"/>
      <c r="P3" s="170"/>
      <c r="Q3" s="170"/>
      <c r="R3" s="170"/>
      <c r="S3" s="170"/>
      <c r="T3" s="170"/>
      <c r="U3" s="170"/>
      <c r="V3" s="170"/>
      <c r="W3" s="170"/>
      <c r="X3" s="170"/>
    </row>
    <row r="4" spans="1:46" ht="15.75">
      <c r="B4" s="167" t="s">
        <v>78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U4" s="19"/>
      <c r="V4" s="19"/>
    </row>
    <row r="5" spans="1:46" ht="15.75">
      <c r="B5" s="159" t="s">
        <v>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U5" s="19"/>
      <c r="V5" s="19"/>
    </row>
    <row r="6" spans="1:46" ht="18.75">
      <c r="A6" s="18"/>
      <c r="B6" s="28"/>
      <c r="C6" s="18"/>
      <c r="D6" s="28"/>
      <c r="E6" s="28"/>
      <c r="F6" s="28"/>
      <c r="G6" s="28"/>
      <c r="H6" s="28"/>
      <c r="I6" s="166" t="s">
        <v>79</v>
      </c>
      <c r="J6" s="166"/>
      <c r="K6" s="166"/>
      <c r="L6" s="28"/>
      <c r="M6" s="19"/>
      <c r="U6" s="19"/>
      <c r="V6" s="19"/>
    </row>
    <row r="7" spans="1:46" s="18" customFormat="1" ht="15.75" thickBot="1">
      <c r="B7" s="28"/>
      <c r="C7" s="32"/>
      <c r="D7" s="33"/>
      <c r="E7" s="33"/>
      <c r="F7" s="33"/>
      <c r="G7" s="33"/>
      <c r="H7" s="33"/>
      <c r="I7" s="34"/>
      <c r="J7" s="34"/>
      <c r="K7" s="34"/>
      <c r="L7" s="33"/>
      <c r="M7" s="35"/>
      <c r="N7" s="36"/>
      <c r="O7" s="36"/>
      <c r="P7" s="36"/>
      <c r="Q7" s="36"/>
      <c r="R7" s="36"/>
      <c r="S7" s="36"/>
      <c r="T7" s="36"/>
      <c r="U7" s="37" t="s">
        <v>2</v>
      </c>
      <c r="V7" s="38"/>
      <c r="W7" s="36"/>
      <c r="X7" s="36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</row>
    <row r="8" spans="1:46" ht="26.25" customHeight="1" thickBot="1">
      <c r="A8" s="173" t="s">
        <v>61</v>
      </c>
      <c r="B8" s="175"/>
      <c r="C8" s="160" t="s">
        <v>62</v>
      </c>
      <c r="D8" s="160" t="s">
        <v>63</v>
      </c>
      <c r="E8" s="160" t="s">
        <v>64</v>
      </c>
      <c r="F8" s="160" t="s">
        <v>65</v>
      </c>
      <c r="G8" s="160" t="s">
        <v>66</v>
      </c>
      <c r="H8" s="162" t="s">
        <v>67</v>
      </c>
      <c r="I8" s="164" t="s">
        <v>80</v>
      </c>
      <c r="J8" s="164" t="s">
        <v>81</v>
      </c>
      <c r="K8" s="162" t="s">
        <v>68</v>
      </c>
      <c r="L8" s="177" t="s">
        <v>69</v>
      </c>
      <c r="M8" s="39"/>
      <c r="N8" s="36"/>
      <c r="O8" s="36"/>
      <c r="P8" s="36"/>
      <c r="Q8" s="36"/>
      <c r="R8" s="36"/>
      <c r="S8" s="40"/>
      <c r="T8" s="36"/>
      <c r="U8" s="37"/>
      <c r="V8" s="38"/>
      <c r="W8" s="36"/>
      <c r="X8" s="36"/>
      <c r="AA8" s="171"/>
      <c r="AC8" s="171"/>
      <c r="AE8" s="171"/>
      <c r="AF8" s="150"/>
      <c r="AH8" s="150"/>
      <c r="AI8" s="172"/>
      <c r="AJ8" s="172"/>
      <c r="AK8" s="172"/>
      <c r="AL8" s="172"/>
      <c r="AN8" s="151"/>
      <c r="AO8" s="151"/>
      <c r="AP8" s="151"/>
    </row>
    <row r="9" spans="1:46" ht="30" customHeight="1" thickBot="1">
      <c r="A9" s="174"/>
      <c r="B9" s="175"/>
      <c r="C9" s="161" t="s">
        <v>70</v>
      </c>
      <c r="D9" s="161"/>
      <c r="E9" s="161"/>
      <c r="F9" s="161"/>
      <c r="G9" s="161"/>
      <c r="H9" s="163"/>
      <c r="I9" s="165"/>
      <c r="J9" s="165"/>
      <c r="K9" s="176"/>
      <c r="L9" s="178"/>
      <c r="M9" s="41"/>
      <c r="N9" s="42" t="s">
        <v>51</v>
      </c>
      <c r="O9" s="13" t="s">
        <v>52</v>
      </c>
      <c r="P9" s="13" t="s">
        <v>3</v>
      </c>
      <c r="Q9" s="13" t="s">
        <v>4</v>
      </c>
      <c r="R9" s="13" t="s">
        <v>5</v>
      </c>
      <c r="S9" s="13" t="s">
        <v>6</v>
      </c>
      <c r="T9" s="13" t="s">
        <v>7</v>
      </c>
      <c r="U9" s="43" t="s">
        <v>8</v>
      </c>
      <c r="V9" s="43" t="s">
        <v>9</v>
      </c>
      <c r="W9" s="13" t="s">
        <v>4</v>
      </c>
      <c r="X9" s="13" t="s">
        <v>5</v>
      </c>
      <c r="AA9" s="171"/>
      <c r="AC9" s="171"/>
      <c r="AE9" s="171"/>
      <c r="AF9" s="150"/>
      <c r="AG9" s="151"/>
      <c r="AH9" s="150"/>
      <c r="AI9" s="172"/>
      <c r="AJ9" s="172"/>
      <c r="AK9" s="172"/>
      <c r="AL9" s="172"/>
      <c r="AN9" s="151"/>
      <c r="AO9" s="151"/>
      <c r="AP9" s="151"/>
    </row>
    <row r="10" spans="1:46" s="6" customFormat="1" ht="15.75" thickBot="1">
      <c r="A10" s="44"/>
      <c r="B10" s="29"/>
      <c r="C10" s="45" t="s">
        <v>53</v>
      </c>
      <c r="D10" s="129"/>
      <c r="E10" s="129"/>
      <c r="F10" s="129"/>
      <c r="G10" s="129"/>
      <c r="H10" s="47"/>
      <c r="I10" s="46"/>
      <c r="K10" s="46"/>
      <c r="L10" s="46"/>
      <c r="M10" s="46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1:46" ht="15.75" thickBot="1">
      <c r="A11" s="49" t="s">
        <v>10</v>
      </c>
      <c r="B11" s="50"/>
      <c r="C11" s="51" t="s">
        <v>11</v>
      </c>
      <c r="D11" s="129">
        <v>197722.00099999999</v>
      </c>
      <c r="E11" s="129"/>
      <c r="F11" s="129"/>
      <c r="G11" s="129">
        <f>111459+2581</f>
        <v>114040</v>
      </c>
      <c r="H11" s="129">
        <v>111458.73355</v>
      </c>
      <c r="I11" s="129">
        <v>111458.73355</v>
      </c>
      <c r="J11" s="127">
        <v>114457.87547</v>
      </c>
      <c r="K11" s="129">
        <f>D11-5000</f>
        <v>192722.00099999999</v>
      </c>
      <c r="L11" s="53">
        <f t="shared" ref="L11:L16" si="0">I11-D11</f>
        <v>-86263.267449999985</v>
      </c>
      <c r="M11" s="23">
        <v>1.1538308E-4</v>
      </c>
      <c r="N11" s="55">
        <v>2767875.05</v>
      </c>
      <c r="O11" s="2">
        <v>1.4398599830999999E-2</v>
      </c>
      <c r="P11" s="56">
        <v>195000111.69</v>
      </c>
      <c r="Q11" s="14">
        <v>0.99988461727800004</v>
      </c>
      <c r="R11" s="14">
        <v>0.99624242631299997</v>
      </c>
      <c r="S11" s="56">
        <v>187229716.72999999</v>
      </c>
      <c r="T11" s="56">
        <v>187749819.88999999</v>
      </c>
      <c r="U11" s="57">
        <v>192232236.63999999</v>
      </c>
      <c r="V11" s="57">
        <v>192232236.63999999</v>
      </c>
      <c r="W11" s="14">
        <v>1.0267186213670001</v>
      </c>
      <c r="X11" s="14">
        <v>1.0238744130490001</v>
      </c>
      <c r="AA11" s="148"/>
      <c r="AC11" s="146"/>
      <c r="AE11" s="146"/>
      <c r="AF11" s="146"/>
      <c r="AG11" s="152"/>
      <c r="AH11" s="146"/>
      <c r="AI11" s="153"/>
      <c r="AN11" s="154"/>
    </row>
    <row r="12" spans="1:46" ht="15.75" thickBot="1">
      <c r="A12" s="49" t="s">
        <v>12</v>
      </c>
      <c r="B12" s="50"/>
      <c r="C12" s="51" t="s">
        <v>13</v>
      </c>
      <c r="D12" s="52">
        <v>83254</v>
      </c>
      <c r="E12" s="58"/>
      <c r="F12" s="58"/>
      <c r="G12" s="52">
        <v>13836.802022235201</v>
      </c>
      <c r="H12" s="54">
        <v>14460.237999999999</v>
      </c>
      <c r="I12" s="52">
        <v>14460.237999999999</v>
      </c>
      <c r="J12" s="20">
        <v>13856.332</v>
      </c>
      <c r="K12" s="52">
        <v>83254</v>
      </c>
      <c r="L12" s="53">
        <f t="shared" si="0"/>
        <v>-68793.762000000002</v>
      </c>
      <c r="M12" s="23">
        <v>8.5967152760000002E-3</v>
      </c>
      <c r="N12" s="55">
        <v>2818999</v>
      </c>
      <c r="O12" s="2">
        <v>3.4995793427000002E-2</v>
      </c>
      <c r="P12" s="56">
        <v>83371509</v>
      </c>
      <c r="Q12" s="14">
        <v>0.99140328472299999</v>
      </c>
      <c r="R12" s="14">
        <v>0.99140328472299999</v>
      </c>
      <c r="S12" s="56">
        <v>81611061</v>
      </c>
      <c r="T12" s="56">
        <v>81807004</v>
      </c>
      <c r="U12" s="57">
        <v>80552510</v>
      </c>
      <c r="V12" s="57">
        <v>80552510</v>
      </c>
      <c r="W12" s="14">
        <v>0.98702931946899997</v>
      </c>
      <c r="X12" s="14">
        <v>0.98466520054899997</v>
      </c>
      <c r="AA12" s="147"/>
      <c r="AC12" s="147"/>
      <c r="AE12" s="147"/>
      <c r="AF12" s="147"/>
      <c r="AG12" s="152"/>
      <c r="AH12" s="147"/>
      <c r="AI12" s="153"/>
    </row>
    <row r="13" spans="1:46" s="65" customFormat="1" ht="14.25" customHeight="1" thickBot="1">
      <c r="A13" s="59" t="s">
        <v>71</v>
      </c>
      <c r="B13" s="60"/>
      <c r="C13" s="51" t="s">
        <v>15</v>
      </c>
      <c r="D13" s="52">
        <v>7190</v>
      </c>
      <c r="E13" s="58"/>
      <c r="F13" s="58"/>
      <c r="G13" s="52">
        <v>1402.0328916405999</v>
      </c>
      <c r="H13" s="54">
        <v>1160.8298</v>
      </c>
      <c r="I13" s="52">
        <v>1160.8298</v>
      </c>
      <c r="J13" s="20">
        <v>1482</v>
      </c>
      <c r="K13" s="52">
        <v>7190</v>
      </c>
      <c r="L13" s="53">
        <f t="shared" si="0"/>
        <v>-6029.1702000000005</v>
      </c>
      <c r="M13" s="23">
        <f>L13/D13</f>
        <v>-0.83854940194714889</v>
      </c>
      <c r="N13" s="61"/>
      <c r="O13" s="3"/>
      <c r="P13" s="62"/>
      <c r="Q13" s="63"/>
      <c r="R13" s="63"/>
      <c r="S13" s="58">
        <v>7328291</v>
      </c>
      <c r="T13" s="62"/>
      <c r="U13" s="64"/>
      <c r="V13" s="64"/>
      <c r="W13" s="63"/>
      <c r="X13" s="63"/>
      <c r="AA13" s="147"/>
      <c r="AB13" s="30"/>
      <c r="AC13" s="147"/>
      <c r="AD13" s="30"/>
      <c r="AE13" s="147"/>
      <c r="AF13" s="147"/>
      <c r="AG13" s="152"/>
      <c r="AH13" s="147"/>
      <c r="AI13" s="155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ht="15.75" thickBot="1">
      <c r="A14" s="49" t="s">
        <v>16</v>
      </c>
      <c r="B14" s="50"/>
      <c r="C14" s="51" t="s">
        <v>17</v>
      </c>
      <c r="D14" s="52">
        <v>13289</v>
      </c>
      <c r="E14" s="58"/>
      <c r="F14" s="58"/>
      <c r="G14" s="52">
        <v>3945.0636589012402</v>
      </c>
      <c r="H14" s="54">
        <v>4168.1556</v>
      </c>
      <c r="I14" s="52">
        <v>4168.1556</v>
      </c>
      <c r="J14" s="20">
        <v>4182</v>
      </c>
      <c r="K14" s="52">
        <v>13289</v>
      </c>
      <c r="L14" s="53">
        <f t="shared" si="0"/>
        <v>-9120.8444</v>
      </c>
      <c r="M14" s="23">
        <v>-0.117799151322</v>
      </c>
      <c r="N14" s="55">
        <v>127033.88</v>
      </c>
      <c r="O14" s="2">
        <v>9.0991882050000007E-3</v>
      </c>
      <c r="P14" s="56">
        <v>14088046.35</v>
      </c>
      <c r="Q14" s="14">
        <v>1.117799147775</v>
      </c>
      <c r="R14" s="14">
        <v>1.13257493215</v>
      </c>
      <c r="S14" s="56">
        <v>13066482.41</v>
      </c>
      <c r="T14" s="56">
        <v>13059071.09</v>
      </c>
      <c r="U14" s="57">
        <v>13961012.470000001</v>
      </c>
      <c r="V14" s="57">
        <v>13961012.470000001</v>
      </c>
      <c r="W14" s="14">
        <v>1.068459898535</v>
      </c>
      <c r="X14" s="14">
        <v>1.0690662738400001</v>
      </c>
      <c r="AA14" s="147"/>
      <c r="AC14" s="147"/>
      <c r="AE14" s="147"/>
      <c r="AF14" s="147"/>
      <c r="AG14" s="152"/>
      <c r="AH14" s="147"/>
      <c r="AI14" s="153"/>
    </row>
    <row r="15" spans="1:46" ht="15.75" thickBot="1">
      <c r="A15" s="49" t="s">
        <v>18</v>
      </c>
      <c r="B15" s="50"/>
      <c r="C15" s="51" t="s">
        <v>19</v>
      </c>
      <c r="D15" s="52">
        <v>2500</v>
      </c>
      <c r="E15" s="58"/>
      <c r="F15" s="58"/>
      <c r="G15" s="52">
        <v>417</v>
      </c>
      <c r="H15" s="54">
        <v>1268.4043899999999</v>
      </c>
      <c r="I15" s="52">
        <v>1268.4043899999999</v>
      </c>
      <c r="J15" s="20">
        <v>-1743</v>
      </c>
      <c r="K15" s="52">
        <v>2500</v>
      </c>
      <c r="L15" s="53">
        <f t="shared" si="0"/>
        <v>-1231.5956100000001</v>
      </c>
      <c r="M15" s="23">
        <v>1.1562671096199999</v>
      </c>
      <c r="N15" s="55">
        <v>-4902829.8499999996</v>
      </c>
      <c r="O15" s="2">
        <v>-1.2613098404780001</v>
      </c>
      <c r="P15" s="62">
        <v>-1015735.9</v>
      </c>
      <c r="Q15" s="63">
        <v>-0.15626710962000001</v>
      </c>
      <c r="R15" s="63">
        <v>-0.15626710962000001</v>
      </c>
      <c r="S15" s="56">
        <v>8195000</v>
      </c>
      <c r="T15" s="56">
        <v>8033186</v>
      </c>
      <c r="U15" s="57">
        <v>3887093.95</v>
      </c>
      <c r="V15" s="57">
        <v>3887093.95</v>
      </c>
      <c r="W15" s="14">
        <v>0.474325070164</v>
      </c>
      <c r="X15" s="14">
        <v>0.48387949065199998</v>
      </c>
      <c r="AA15" s="147"/>
      <c r="AC15" s="147"/>
      <c r="AE15" s="147"/>
      <c r="AF15" s="147"/>
      <c r="AG15" s="152"/>
      <c r="AH15" s="147"/>
      <c r="AI15" s="153"/>
    </row>
    <row r="16" spans="1:46" s="65" customFormat="1" ht="15.75" thickBot="1">
      <c r="A16" s="49" t="s">
        <v>49</v>
      </c>
      <c r="B16" s="50"/>
      <c r="C16" s="51" t="s">
        <v>58</v>
      </c>
      <c r="D16" s="52">
        <v>14360.915999999999</v>
      </c>
      <c r="E16" s="58"/>
      <c r="F16" s="58"/>
      <c r="G16" s="52">
        <v>3275.70806828184</v>
      </c>
      <c r="H16" s="54">
        <v>917.75879999999995</v>
      </c>
      <c r="I16" s="52">
        <v>917.75879999999995</v>
      </c>
      <c r="J16" s="20">
        <v>1819</v>
      </c>
      <c r="K16" s="52">
        <f>14361-7500+396</f>
        <v>7257</v>
      </c>
      <c r="L16" s="53">
        <f t="shared" si="0"/>
        <v>-13443.1572</v>
      </c>
      <c r="M16" s="23">
        <v>-0.35537678486199997</v>
      </c>
      <c r="N16" s="61">
        <v>1447681.09</v>
      </c>
      <c r="O16" s="3">
        <v>0.22336883043200001</v>
      </c>
      <c r="P16" s="62">
        <v>7928805.0999999996</v>
      </c>
      <c r="Q16" s="63">
        <v>1.3553767941299999</v>
      </c>
      <c r="R16" s="63">
        <v>1.2433402275459999</v>
      </c>
      <c r="S16" s="62">
        <v>6814858.3300000001</v>
      </c>
      <c r="T16" s="62">
        <v>6838407.3300000001</v>
      </c>
      <c r="U16" s="64">
        <v>6481124.0099999998</v>
      </c>
      <c r="V16" s="64">
        <v>6481124.0099999998</v>
      </c>
      <c r="W16" s="63">
        <v>0.95102842878899996</v>
      </c>
      <c r="X16" s="63">
        <v>0.94775343105999998</v>
      </c>
      <c r="AA16" s="147"/>
      <c r="AB16" s="30"/>
      <c r="AC16" s="147"/>
      <c r="AD16" s="30"/>
      <c r="AE16" s="146"/>
      <c r="AF16" s="146"/>
      <c r="AG16" s="152"/>
      <c r="AH16" s="146"/>
      <c r="AI16" s="155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</row>
    <row r="17" spans="1:46" s="65" customFormat="1" ht="15.75" thickBot="1">
      <c r="A17" s="49"/>
      <c r="B17" s="50"/>
      <c r="C17" s="51" t="s">
        <v>82</v>
      </c>
      <c r="D17" s="138">
        <v>15600</v>
      </c>
      <c r="E17" s="58"/>
      <c r="F17" s="58"/>
      <c r="G17" s="52"/>
      <c r="H17" s="54"/>
      <c r="I17" s="138"/>
      <c r="J17" s="140"/>
      <c r="K17" s="138">
        <v>15600</v>
      </c>
      <c r="L17" s="53"/>
      <c r="M17" s="23"/>
      <c r="N17" s="61"/>
      <c r="O17" s="3"/>
      <c r="P17" s="62"/>
      <c r="Q17" s="63"/>
      <c r="R17" s="63"/>
      <c r="S17" s="62"/>
      <c r="T17" s="62"/>
      <c r="U17" s="64"/>
      <c r="V17" s="64"/>
      <c r="W17" s="63"/>
      <c r="X17" s="63"/>
      <c r="AA17" s="147"/>
      <c r="AB17" s="30"/>
      <c r="AC17" s="147"/>
      <c r="AD17" s="30"/>
      <c r="AE17" s="146"/>
      <c r="AF17" s="146"/>
      <c r="AG17" s="152"/>
      <c r="AH17" s="146"/>
      <c r="AI17" s="153"/>
      <c r="AJ17" s="30"/>
      <c r="AK17" s="30"/>
      <c r="AL17" s="30"/>
      <c r="AM17" s="30"/>
      <c r="AN17" s="156"/>
      <c r="AO17" s="30"/>
      <c r="AP17" s="30"/>
      <c r="AQ17" s="30"/>
      <c r="AR17" s="30"/>
      <c r="AS17" s="30"/>
      <c r="AT17" s="30"/>
    </row>
    <row r="18" spans="1:46" ht="15.75" thickBot="1">
      <c r="A18" s="66"/>
      <c r="B18" s="33"/>
      <c r="C18" s="143" t="s">
        <v>59</v>
      </c>
      <c r="D18" s="139">
        <f>D11+D12+D13+D14+D15+D16+D17</f>
        <v>333915.91700000002</v>
      </c>
      <c r="E18" s="69">
        <v>304615418.47000003</v>
      </c>
      <c r="F18" s="69">
        <f>F16+F15+F14+F13+F12+F11</f>
        <v>0</v>
      </c>
      <c r="G18" s="68">
        <f>G11+G12+G13+G14+G15+G16</f>
        <v>136916.6066410589</v>
      </c>
      <c r="H18" s="70">
        <f>H11+H12+H13+H14+H15+H16</f>
        <v>133434.12014000004</v>
      </c>
      <c r="I18" s="139">
        <f>I11+I12+I13+I14+I15+I16</f>
        <v>133434.12014000004</v>
      </c>
      <c r="J18" s="144">
        <f>J11+J12+J13+J14+J15+J16</f>
        <v>134054.20746999999</v>
      </c>
      <c r="K18" s="139">
        <f>SUM(K11:K17)</f>
        <v>321812.00099999999</v>
      </c>
      <c r="L18" s="69">
        <f>L16+L15+L14+L13+L12+L11</f>
        <v>-184881.79686</v>
      </c>
      <c r="M18" s="24">
        <v>1.2979064833000001E-2</v>
      </c>
      <c r="N18" s="71">
        <v>2567903.37</v>
      </c>
      <c r="O18" s="4">
        <v>8.4345564830000004E-3</v>
      </c>
      <c r="P18" s="72">
        <v>307018217.38999999</v>
      </c>
      <c r="Q18" s="15">
        <v>0.98702093516599998</v>
      </c>
      <c r="R18" s="15">
        <v>0.98244753701400001</v>
      </c>
      <c r="S18" s="72">
        <v>304615418.47000003</v>
      </c>
      <c r="T18" s="72">
        <v>305147149.20999998</v>
      </c>
      <c r="U18" s="73">
        <v>304450314.01999998</v>
      </c>
      <c r="V18" s="73">
        <v>304450314.01999998</v>
      </c>
      <c r="W18" s="15">
        <v>0.99945799050200002</v>
      </c>
      <c r="X18" s="15">
        <v>0.99771639619800001</v>
      </c>
      <c r="AA18" s="147"/>
      <c r="AC18" s="147"/>
      <c r="AE18" s="146"/>
      <c r="AF18" s="146"/>
      <c r="AG18" s="152"/>
      <c r="AH18" s="146"/>
      <c r="AI18" s="149"/>
    </row>
    <row r="19" spans="1:46" s="6" customFormat="1" ht="15.75" thickBot="1">
      <c r="A19" s="74"/>
      <c r="B19" s="33"/>
      <c r="C19" s="75"/>
      <c r="D19" s="76"/>
      <c r="E19" s="76"/>
      <c r="F19" s="76"/>
      <c r="G19" s="76"/>
      <c r="H19" s="77"/>
      <c r="I19" s="76"/>
      <c r="J19" s="21"/>
      <c r="K19" s="76"/>
      <c r="L19" s="76"/>
      <c r="M19" s="22"/>
      <c r="N19" s="78"/>
      <c r="O19" s="5"/>
      <c r="P19" s="79"/>
      <c r="Q19" s="80"/>
      <c r="R19" s="80"/>
      <c r="S19" s="79"/>
      <c r="T19" s="79"/>
      <c r="U19" s="79"/>
      <c r="V19" s="79"/>
      <c r="W19" s="80"/>
      <c r="X19" s="80"/>
      <c r="AA19" s="147"/>
      <c r="AB19" s="28"/>
      <c r="AC19" s="28"/>
      <c r="AD19" s="28"/>
      <c r="AE19" s="28"/>
      <c r="AF19" s="28"/>
      <c r="AG19" s="28"/>
      <c r="AH19" s="28"/>
      <c r="AI19" s="149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1:46" ht="15.75" hidden="1" thickBot="1">
      <c r="A20" s="49" t="s">
        <v>20</v>
      </c>
      <c r="B20" s="50"/>
      <c r="C20" s="51" t="s">
        <v>21</v>
      </c>
      <c r="D20" s="58">
        <v>163710684.47999999</v>
      </c>
      <c r="E20" s="58">
        <v>160548834.27000001</v>
      </c>
      <c r="F20" s="58">
        <v>166500069.02000001</v>
      </c>
      <c r="G20" s="58">
        <v>163710684</v>
      </c>
      <c r="H20" s="81">
        <v>166500069</v>
      </c>
      <c r="I20" s="58">
        <v>172883326.13</v>
      </c>
      <c r="J20" s="21"/>
      <c r="K20" s="58"/>
      <c r="L20" s="58">
        <v>-9172642.1300000008</v>
      </c>
      <c r="M20" s="23">
        <v>-5.6029587720000003E-2</v>
      </c>
      <c r="N20" s="55">
        <v>3183029.47</v>
      </c>
      <c r="O20" s="2">
        <v>1.8756770214999999E-2</v>
      </c>
      <c r="P20" s="56">
        <v>172883326.13</v>
      </c>
      <c r="Q20" s="14">
        <v>1.056029584624</v>
      </c>
      <c r="R20" s="14">
        <v>1.0383378646479999</v>
      </c>
      <c r="S20" s="56">
        <v>160548834.27000001</v>
      </c>
      <c r="T20" s="56">
        <v>165321394.88999999</v>
      </c>
      <c r="U20" s="57">
        <v>169700296.66</v>
      </c>
      <c r="V20" s="57">
        <v>169700296.66</v>
      </c>
      <c r="W20" s="14">
        <v>1.0570011139069999</v>
      </c>
      <c r="X20" s="14">
        <v>1.0264872055600001</v>
      </c>
      <c r="AA20" s="147"/>
      <c r="AI20" s="149"/>
    </row>
    <row r="21" spans="1:46" ht="15.75" hidden="1" thickBot="1">
      <c r="A21" s="49" t="s">
        <v>22</v>
      </c>
      <c r="B21" s="50"/>
      <c r="C21" s="51" t="s">
        <v>23</v>
      </c>
      <c r="D21" s="58">
        <v>49112023.689999998</v>
      </c>
      <c r="E21" s="58">
        <v>47717388.789999999</v>
      </c>
      <c r="F21" s="58">
        <v>49572909.409999996</v>
      </c>
      <c r="G21" s="58">
        <v>49112024</v>
      </c>
      <c r="H21" s="81">
        <v>49572909</v>
      </c>
      <c r="I21" s="58">
        <v>51920861.439999998</v>
      </c>
      <c r="J21" s="128">
        <v>31623</v>
      </c>
      <c r="K21" s="58"/>
      <c r="L21" s="58">
        <v>-2808837.44</v>
      </c>
      <c r="M21" s="23">
        <v>-5.7192459426999999E-2</v>
      </c>
      <c r="N21" s="55">
        <v>1691806.57</v>
      </c>
      <c r="O21" s="2">
        <v>3.3681831648000003E-2</v>
      </c>
      <c r="P21" s="56">
        <v>51920861.439999998</v>
      </c>
      <c r="Q21" s="14">
        <v>1.0571924661000001</v>
      </c>
      <c r="R21" s="14">
        <v>1.0473636116559999</v>
      </c>
      <c r="S21" s="56">
        <v>47717388.789999999</v>
      </c>
      <c r="T21" s="56">
        <v>48527366.18</v>
      </c>
      <c r="U21" s="57">
        <v>50229054.869999997</v>
      </c>
      <c r="V21" s="57">
        <v>50229054.869999997</v>
      </c>
      <c r="W21" s="14">
        <v>1.0526362850869999</v>
      </c>
      <c r="X21" s="14">
        <v>1.0350665783849999</v>
      </c>
      <c r="AA21" s="147"/>
      <c r="AI21" s="149"/>
    </row>
    <row r="22" spans="1:46" ht="15.75" thickBot="1">
      <c r="A22" s="49"/>
      <c r="B22" s="50"/>
      <c r="C22" s="82" t="s">
        <v>54</v>
      </c>
      <c r="D22" s="58"/>
      <c r="E22" s="58"/>
      <c r="F22" s="58"/>
      <c r="G22" s="58"/>
      <c r="H22" s="81"/>
      <c r="I22" s="58"/>
      <c r="J22" s="20"/>
      <c r="K22" s="58"/>
      <c r="L22" s="58"/>
      <c r="M22" s="23"/>
      <c r="N22" s="55"/>
      <c r="O22" s="2"/>
      <c r="P22" s="56"/>
      <c r="Q22" s="14"/>
      <c r="R22" s="14"/>
      <c r="S22" s="56"/>
      <c r="T22" s="56"/>
      <c r="U22" s="57"/>
      <c r="V22" s="57"/>
      <c r="W22" s="14"/>
      <c r="X22" s="14"/>
      <c r="AA22" s="147"/>
      <c r="AI22" s="149"/>
    </row>
    <row r="23" spans="1:46" ht="15.75" thickBot="1">
      <c r="A23" s="49" t="s">
        <v>24</v>
      </c>
      <c r="B23" s="50"/>
      <c r="C23" s="51" t="s">
        <v>25</v>
      </c>
      <c r="D23" s="129">
        <v>233123.98699999999</v>
      </c>
      <c r="E23" s="53"/>
      <c r="F23" s="53"/>
      <c r="G23" s="129">
        <v>32793.489937131897</v>
      </c>
      <c r="H23" s="129"/>
      <c r="I23" s="129">
        <v>31297.58928</v>
      </c>
      <c r="J23" s="128">
        <v>31623</v>
      </c>
      <c r="K23" s="129">
        <v>233123.98699999999</v>
      </c>
      <c r="L23" s="53">
        <f t="shared" ref="L23" si="1">L20+L21</f>
        <v>-11981479.57</v>
      </c>
      <c r="M23" s="23">
        <f>L23/D23</f>
        <v>-51.395309955813346</v>
      </c>
      <c r="N23" s="55"/>
      <c r="O23" s="2"/>
      <c r="P23" s="56"/>
      <c r="Q23" s="14"/>
      <c r="R23" s="14"/>
      <c r="S23" s="58">
        <v>208266223</v>
      </c>
      <c r="T23" s="56"/>
      <c r="U23" s="57"/>
      <c r="V23" s="57"/>
      <c r="W23" s="14"/>
      <c r="X23" s="14"/>
      <c r="AA23" s="146"/>
      <c r="AC23" s="146"/>
      <c r="AE23" s="146"/>
      <c r="AF23" s="146"/>
      <c r="AG23" s="152"/>
      <c r="AH23" s="146"/>
      <c r="AI23" s="153"/>
    </row>
    <row r="24" spans="1:46" ht="15.75" thickBot="1">
      <c r="A24" s="49" t="s">
        <v>26</v>
      </c>
      <c r="B24" s="50"/>
      <c r="C24" s="84" t="s">
        <v>27</v>
      </c>
      <c r="D24" s="52">
        <v>6079.799</v>
      </c>
      <c r="E24" s="58"/>
      <c r="F24" s="58"/>
      <c r="G24" s="52">
        <v>741.22534619388796</v>
      </c>
      <c r="H24" s="85"/>
      <c r="I24" s="52">
        <v>856.34815000000003</v>
      </c>
      <c r="J24" s="20">
        <v>1521</v>
      </c>
      <c r="K24" s="52">
        <v>6079.799</v>
      </c>
      <c r="L24" s="58" t="e">
        <f>#REF!+#REF!</f>
        <v>#REF!</v>
      </c>
      <c r="M24" s="23" t="e">
        <f>L24/D24</f>
        <v>#REF!</v>
      </c>
      <c r="N24" s="55"/>
      <c r="O24" s="2"/>
      <c r="P24" s="56"/>
      <c r="Q24" s="14"/>
      <c r="R24" s="14"/>
      <c r="S24" s="56">
        <v>5770690</v>
      </c>
      <c r="T24" s="56"/>
      <c r="U24" s="57"/>
      <c r="V24" s="57"/>
      <c r="W24" s="14"/>
      <c r="X24" s="14"/>
      <c r="AA24" s="147"/>
      <c r="AC24" s="147"/>
      <c r="AE24" s="147"/>
      <c r="AF24" s="147"/>
      <c r="AG24" s="152"/>
      <c r="AH24" s="147"/>
      <c r="AI24" s="153"/>
    </row>
    <row r="25" spans="1:46" ht="15.75" thickBot="1">
      <c r="A25" s="49" t="s">
        <v>28</v>
      </c>
      <c r="B25" s="50"/>
      <c r="C25" s="51" t="s">
        <v>29</v>
      </c>
      <c r="D25" s="52">
        <v>7135.5820000000003</v>
      </c>
      <c r="E25" s="58"/>
      <c r="F25" s="58"/>
      <c r="G25" s="52">
        <v>1802.50560236201</v>
      </c>
      <c r="H25" s="81"/>
      <c r="I25" s="52">
        <v>2456.7119200000002</v>
      </c>
      <c r="J25" s="20">
        <v>2789</v>
      </c>
      <c r="K25" s="52">
        <v>7135.5820000000003</v>
      </c>
      <c r="L25" s="58">
        <v>-4690922.68</v>
      </c>
      <c r="M25" s="23">
        <v>-0.73865027741900002</v>
      </c>
      <c r="N25" s="55">
        <v>-1871074.26</v>
      </c>
      <c r="O25" s="2">
        <v>-0.14490225439000001</v>
      </c>
      <c r="P25" s="56">
        <v>11041590.68</v>
      </c>
      <c r="Q25" s="14">
        <v>1.738650255517</v>
      </c>
      <c r="R25" s="14">
        <v>1.0686242873080001</v>
      </c>
      <c r="S25" s="56">
        <v>6046371.6299999999</v>
      </c>
      <c r="T25" s="56">
        <v>7451396.7599999998</v>
      </c>
      <c r="U25" s="57">
        <v>12912664.939999999</v>
      </c>
      <c r="V25" s="57">
        <v>12912664.939999999</v>
      </c>
      <c r="W25" s="14">
        <v>2.1356055714350002</v>
      </c>
      <c r="X25" s="14">
        <v>1.732918720597</v>
      </c>
      <c r="AA25" s="147"/>
      <c r="AC25" s="147"/>
      <c r="AE25" s="147"/>
      <c r="AF25" s="147"/>
      <c r="AG25" s="152"/>
      <c r="AH25" s="147"/>
      <c r="AI25" s="153"/>
    </row>
    <row r="26" spans="1:46" ht="15.75" thickBot="1">
      <c r="A26" s="49" t="s">
        <v>30</v>
      </c>
      <c r="B26" s="50"/>
      <c r="C26" s="51" t="s">
        <v>31</v>
      </c>
      <c r="D26" s="52">
        <v>3746.5479999999998</v>
      </c>
      <c r="E26" s="58"/>
      <c r="F26" s="58"/>
      <c r="G26" s="52">
        <v>445.84027167650697</v>
      </c>
      <c r="H26" s="81"/>
      <c r="I26" s="52">
        <v>620.13873999999998</v>
      </c>
      <c r="J26" s="20">
        <v>838</v>
      </c>
      <c r="K26" s="52">
        <v>3746.5479999999998</v>
      </c>
      <c r="L26" s="58">
        <v>-3625195.92</v>
      </c>
      <c r="M26" s="23">
        <v>-1.060732014761</v>
      </c>
      <c r="N26" s="55">
        <v>733540.51</v>
      </c>
      <c r="O26" s="2">
        <v>0.11626353299099999</v>
      </c>
      <c r="P26" s="56">
        <v>7042831.9199999999</v>
      </c>
      <c r="Q26" s="14">
        <v>2.0607322257999998</v>
      </c>
      <c r="R26" s="14">
        <v>1.3356809283990001</v>
      </c>
      <c r="S26" s="56">
        <v>3516147.65</v>
      </c>
      <c r="T26" s="56">
        <v>4518074.5</v>
      </c>
      <c r="U26" s="57">
        <v>6309291.4100000001</v>
      </c>
      <c r="V26" s="57">
        <v>6309291.4100000001</v>
      </c>
      <c r="W26" s="14">
        <v>1.794376129227</v>
      </c>
      <c r="X26" s="14">
        <v>1.3964558154140001</v>
      </c>
      <c r="AA26" s="147"/>
      <c r="AC26" s="147"/>
      <c r="AE26" s="147"/>
      <c r="AF26" s="147"/>
      <c r="AG26" s="152"/>
      <c r="AH26" s="147"/>
      <c r="AI26" s="153"/>
    </row>
    <row r="27" spans="1:46" ht="15.75" thickBot="1">
      <c r="A27" s="49" t="s">
        <v>32</v>
      </c>
      <c r="B27" s="50"/>
      <c r="C27" s="51" t="s">
        <v>33</v>
      </c>
      <c r="D27" s="52">
        <v>4263.7520000000004</v>
      </c>
      <c r="E27" s="58"/>
      <c r="F27" s="58"/>
      <c r="G27" s="52">
        <v>570.568308493161</v>
      </c>
      <c r="H27" s="81"/>
      <c r="I27" s="52">
        <v>1075.1209799999999</v>
      </c>
      <c r="J27" s="20">
        <v>1332</v>
      </c>
      <c r="K27" s="52">
        <v>4263.7520000000004</v>
      </c>
      <c r="L27" s="58">
        <v>-5720066.2800000003</v>
      </c>
      <c r="M27" s="23">
        <v>-1.350637892745</v>
      </c>
      <c r="N27" s="55">
        <v>2873896.65</v>
      </c>
      <c r="O27" s="2">
        <v>0.40584568698099999</v>
      </c>
      <c r="P27" s="56">
        <v>9955151.2799999993</v>
      </c>
      <c r="Q27" s="14">
        <v>2.350637937149</v>
      </c>
      <c r="R27" s="14">
        <v>1.4847914821320001</v>
      </c>
      <c r="S27" s="56">
        <v>2160743.92</v>
      </c>
      <c r="T27" s="56">
        <v>5051114</v>
      </c>
      <c r="U27" s="57">
        <v>7081254.6299999999</v>
      </c>
      <c r="V27" s="57">
        <v>7081254.6299999999</v>
      </c>
      <c r="W27" s="14">
        <v>3.277229922738</v>
      </c>
      <c r="X27" s="14">
        <v>1.401919384515</v>
      </c>
      <c r="AA27" s="147"/>
      <c r="AC27" s="147"/>
      <c r="AE27" s="147"/>
      <c r="AF27" s="147"/>
      <c r="AG27" s="152"/>
      <c r="AH27" s="147"/>
      <c r="AI27" s="153"/>
    </row>
    <row r="28" spans="1:46" ht="15.75" thickBot="1">
      <c r="A28" s="86" t="s">
        <v>34</v>
      </c>
      <c r="B28" s="50"/>
      <c r="C28" s="84" t="s">
        <v>35</v>
      </c>
      <c r="D28" s="52">
        <v>13697.89</v>
      </c>
      <c r="E28" s="58"/>
      <c r="F28" s="58"/>
      <c r="G28" s="52">
        <v>2822.2627324670402</v>
      </c>
      <c r="H28" s="85"/>
      <c r="I28" s="52">
        <v>4420.9733399999996</v>
      </c>
      <c r="J28" s="20">
        <v>3712</v>
      </c>
      <c r="K28" s="52">
        <v>13697.89</v>
      </c>
      <c r="L28" s="58" t="e">
        <f>#REF!+#REF!</f>
        <v>#REF!</v>
      </c>
      <c r="M28" s="23" t="e">
        <f>L28/D28</f>
        <v>#REF!</v>
      </c>
      <c r="N28" s="55"/>
      <c r="O28" s="2"/>
      <c r="P28" s="56"/>
      <c r="Q28" s="14"/>
      <c r="R28" s="14"/>
      <c r="S28" s="56">
        <v>12811700</v>
      </c>
      <c r="T28" s="56"/>
      <c r="U28" s="57"/>
      <c r="V28" s="57"/>
      <c r="W28" s="14"/>
      <c r="X28" s="14"/>
      <c r="AA28" s="147"/>
      <c r="AC28" s="147"/>
      <c r="AE28" s="147"/>
      <c r="AF28" s="147"/>
      <c r="AG28" s="152"/>
      <c r="AH28" s="147"/>
      <c r="AI28" s="153"/>
    </row>
    <row r="29" spans="1:46" ht="15.75" thickBot="1">
      <c r="A29" s="49" t="s">
        <v>36</v>
      </c>
      <c r="B29" s="50"/>
      <c r="C29" s="51" t="s">
        <v>37</v>
      </c>
      <c r="D29" s="52">
        <v>36004.408000000003</v>
      </c>
      <c r="E29" s="58"/>
      <c r="F29" s="58"/>
      <c r="G29" s="52">
        <v>16930.250325442601</v>
      </c>
      <c r="H29" s="81"/>
      <c r="I29" s="52">
        <v>18670.661240000001</v>
      </c>
      <c r="J29" s="20">
        <v>17983</v>
      </c>
      <c r="K29" s="52">
        <v>36004.408000000003</v>
      </c>
      <c r="L29" s="58">
        <v>-6798540.1699999999</v>
      </c>
      <c r="M29" s="23">
        <v>-0.21620763678300001</v>
      </c>
      <c r="N29" s="55">
        <v>5252743.08</v>
      </c>
      <c r="O29" s="2">
        <v>0.159220867352</v>
      </c>
      <c r="P29" s="56">
        <v>38243036.170000002</v>
      </c>
      <c r="Q29" s="14">
        <v>1.216207638717</v>
      </c>
      <c r="R29" s="14">
        <v>1.184826251849</v>
      </c>
      <c r="S29" s="56">
        <v>28971624.460000001</v>
      </c>
      <c r="T29" s="56">
        <v>29805688.710000001</v>
      </c>
      <c r="U29" s="57">
        <v>32990293.09</v>
      </c>
      <c r="V29" s="57">
        <v>32990293.09</v>
      </c>
      <c r="W29" s="14">
        <v>1.1387105039809999</v>
      </c>
      <c r="X29" s="14">
        <v>1.1068455223760001</v>
      </c>
      <c r="AA29" s="147"/>
      <c r="AC29" s="147"/>
      <c r="AE29" s="147"/>
      <c r="AF29" s="147"/>
      <c r="AG29" s="152"/>
      <c r="AH29" s="147"/>
      <c r="AI29" s="153"/>
    </row>
    <row r="30" spans="1:46" ht="15.75" thickBot="1">
      <c r="A30" s="49"/>
      <c r="B30" s="50"/>
      <c r="C30" s="51" t="s">
        <v>38</v>
      </c>
      <c r="D30" s="52">
        <f>27451+291</f>
        <v>27742</v>
      </c>
      <c r="E30" s="58"/>
      <c r="F30" s="58"/>
      <c r="G30" s="52">
        <v>4988</v>
      </c>
      <c r="H30" s="81"/>
      <c r="I30" s="52">
        <v>2450</v>
      </c>
      <c r="J30" s="20">
        <v>1914</v>
      </c>
      <c r="K30" s="52">
        <f>27451-1500</f>
        <v>25951</v>
      </c>
      <c r="L30" s="58"/>
      <c r="M30" s="23"/>
      <c r="N30" s="55"/>
      <c r="O30" s="2"/>
      <c r="P30" s="56"/>
      <c r="Q30" s="14"/>
      <c r="R30" s="14"/>
      <c r="S30" s="56"/>
      <c r="T30" s="56"/>
      <c r="U30" s="57"/>
      <c r="V30" s="57"/>
      <c r="W30" s="14"/>
      <c r="X30" s="14"/>
      <c r="AA30" s="147"/>
      <c r="AC30" s="147"/>
      <c r="AE30" s="147"/>
      <c r="AF30" s="147"/>
      <c r="AG30" s="152"/>
      <c r="AH30" s="147"/>
      <c r="AI30" s="153"/>
      <c r="AN30" s="154"/>
    </row>
    <row r="31" spans="1:46" s="93" customFormat="1" ht="15.75" thickBot="1">
      <c r="A31" s="66"/>
      <c r="B31" s="33"/>
      <c r="C31" s="84" t="s">
        <v>60</v>
      </c>
      <c r="D31" s="52">
        <v>14222</v>
      </c>
      <c r="E31" s="58"/>
      <c r="F31" s="58"/>
      <c r="G31" s="52">
        <f>2609+10473</f>
        <v>13082</v>
      </c>
      <c r="H31" s="81"/>
      <c r="I31" s="52">
        <f>13057</f>
        <v>13057</v>
      </c>
      <c r="J31" s="135">
        <f>2323+10473</f>
        <v>12796</v>
      </c>
      <c r="K31" s="52">
        <v>14222</v>
      </c>
      <c r="L31" s="58">
        <v>1122719.8600000001</v>
      </c>
      <c r="M31" s="87">
        <v>8.1442148130000003E-2</v>
      </c>
      <c r="N31" s="88">
        <v>260698.72</v>
      </c>
      <c r="O31" s="89">
        <v>2.1020580055000002E-2</v>
      </c>
      <c r="P31" s="90">
        <v>12662769.42</v>
      </c>
      <c r="Q31" s="91">
        <v>0.91855785186899996</v>
      </c>
      <c r="R31" s="91">
        <v>0.92335891337099996</v>
      </c>
      <c r="S31" s="90">
        <v>13962408.73</v>
      </c>
      <c r="T31" s="90">
        <v>12761752.82</v>
      </c>
      <c r="U31" s="92">
        <v>12402070.699999999</v>
      </c>
      <c r="V31" s="92">
        <v>12402070.699999999</v>
      </c>
      <c r="W31" s="91">
        <v>0.88824721721199995</v>
      </c>
      <c r="X31" s="91">
        <v>0.97181561772299996</v>
      </c>
      <c r="AA31" s="147"/>
      <c r="AB31" s="31"/>
      <c r="AC31" s="147"/>
      <c r="AD31" s="31"/>
      <c r="AE31" s="147"/>
      <c r="AF31" s="147"/>
      <c r="AG31" s="152"/>
      <c r="AH31" s="147"/>
      <c r="AI31" s="153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1:46" s="6" customFormat="1" ht="15.75" hidden="1" thickBot="1">
      <c r="A32" s="86"/>
      <c r="B32" s="50"/>
      <c r="C32" s="84"/>
      <c r="D32" s="94"/>
      <c r="E32" s="94"/>
      <c r="F32" s="94"/>
      <c r="G32" s="94"/>
      <c r="H32" s="95"/>
      <c r="I32" s="94"/>
      <c r="J32" s="26">
        <f t="shared" ref="J32" si="2">J23+J24+J25+J26+J27+J28+J29+J30+J31</f>
        <v>74508</v>
      </c>
      <c r="K32" s="94"/>
      <c r="L32" s="94"/>
      <c r="M32" s="96"/>
      <c r="N32" s="97"/>
      <c r="O32" s="7"/>
      <c r="P32" s="98"/>
      <c r="Q32" s="99"/>
      <c r="R32" s="99"/>
      <c r="S32" s="98"/>
      <c r="T32" s="98"/>
      <c r="U32" s="98"/>
      <c r="V32" s="98"/>
      <c r="W32" s="99"/>
      <c r="X32" s="99"/>
      <c r="AA32" s="28"/>
      <c r="AB32" s="28"/>
      <c r="AC32" s="147"/>
      <c r="AD32" s="28"/>
      <c r="AE32" s="28"/>
      <c r="AF32" s="28"/>
      <c r="AG32" s="152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</row>
    <row r="33" spans="1:54" ht="15.75" hidden="1" thickBot="1">
      <c r="A33" s="66"/>
      <c r="B33" s="33"/>
      <c r="C33" s="67" t="s">
        <v>39</v>
      </c>
      <c r="D33" s="69" t="e">
        <f>#REF!+D29+D28+D27+D26+D25+D24+D23</f>
        <v>#REF!</v>
      </c>
      <c r="E33" s="69">
        <v>82541051.219999999</v>
      </c>
      <c r="F33" s="69" t="e">
        <f>#REF!+F29+F28+F27+F26+F25+F24+F23</f>
        <v>#REF!</v>
      </c>
      <c r="G33" s="69" t="e">
        <f>#REF!+G29+G28+G27+G26+G25+G24+G23</f>
        <v>#REF!</v>
      </c>
      <c r="H33" s="100" t="e">
        <f>#REF!+H29+H28+H27+H26+H25+H24+H23</f>
        <v>#REF!</v>
      </c>
      <c r="I33" s="69" t="e">
        <f>#REF!+I29+I28+I27+I26+I25+I24+I23</f>
        <v>#REF!</v>
      </c>
      <c r="J33" s="27">
        <f>J18-J30</f>
        <v>132140.20746999999</v>
      </c>
      <c r="K33" s="69"/>
      <c r="L33" s="69" t="e">
        <f>#REF!+L29+L28+L27+L26+L25+L24+L23</f>
        <v>#REF!</v>
      </c>
      <c r="M33" s="24">
        <v>-0.25429734947900001</v>
      </c>
      <c r="N33" s="101">
        <v>13297490.880000001</v>
      </c>
      <c r="O33" s="8">
        <v>0.143802993056</v>
      </c>
      <c r="P33" s="102">
        <v>105767686.37</v>
      </c>
      <c r="Q33" s="16">
        <v>1.254297349479</v>
      </c>
      <c r="R33" s="16">
        <v>0.73808917294800003</v>
      </c>
      <c r="S33" s="102">
        <v>82541051.219999999</v>
      </c>
      <c r="T33" s="102">
        <v>144024418.53999999</v>
      </c>
      <c r="U33" s="103">
        <v>92470195.489999995</v>
      </c>
      <c r="V33" s="103">
        <v>92470195.489999995</v>
      </c>
      <c r="W33" s="16">
        <v>1.120293407016</v>
      </c>
      <c r="X33" s="16">
        <v>0.64204526168099996</v>
      </c>
      <c r="AC33" s="147"/>
      <c r="AG33" s="152"/>
    </row>
    <row r="34" spans="1:54" ht="15.75" hidden="1" thickBot="1">
      <c r="A34" s="49" t="s">
        <v>40</v>
      </c>
      <c r="B34" s="50"/>
      <c r="C34" s="51" t="s">
        <v>41</v>
      </c>
      <c r="D34" s="53">
        <v>0</v>
      </c>
      <c r="E34" s="53">
        <v>0</v>
      </c>
      <c r="F34" s="53">
        <f>216314566-143299333</f>
        <v>73015233</v>
      </c>
      <c r="G34" s="53">
        <v>0</v>
      </c>
      <c r="H34" s="83">
        <v>0</v>
      </c>
      <c r="I34" s="53">
        <v>-97227.7</v>
      </c>
      <c r="J34" s="53"/>
      <c r="K34" s="53"/>
      <c r="L34" s="53">
        <v>97227.7</v>
      </c>
      <c r="M34" s="23" t="s">
        <v>14</v>
      </c>
      <c r="N34" s="55">
        <v>-84150.59</v>
      </c>
      <c r="O34" s="2">
        <v>6.4349531356689997</v>
      </c>
      <c r="P34" s="62">
        <v>-97227.7</v>
      </c>
      <c r="Q34" s="9" t="s">
        <v>14</v>
      </c>
      <c r="R34" s="9" t="s">
        <v>14</v>
      </c>
      <c r="S34" s="56">
        <v>0</v>
      </c>
      <c r="T34" s="56">
        <v>0</v>
      </c>
      <c r="U34" s="57">
        <v>-13077.11</v>
      </c>
      <c r="V34" s="64">
        <v>-13077.11</v>
      </c>
      <c r="W34" s="9" t="s">
        <v>14</v>
      </c>
      <c r="X34" s="9" t="s">
        <v>14</v>
      </c>
      <c r="AC34" s="147"/>
      <c r="AG34" s="152"/>
    </row>
    <row r="35" spans="1:54" ht="15.75" hidden="1" thickBot="1">
      <c r="A35" s="49" t="s">
        <v>42</v>
      </c>
      <c r="B35" s="50"/>
      <c r="C35" s="51" t="s">
        <v>43</v>
      </c>
      <c r="D35" s="58">
        <v>11150224.76</v>
      </c>
      <c r="E35" s="58">
        <v>11133662.880000001</v>
      </c>
      <c r="F35" s="58">
        <v>11150224.76</v>
      </c>
      <c r="G35" s="58">
        <v>11150225</v>
      </c>
      <c r="H35" s="81">
        <v>11150225</v>
      </c>
      <c r="I35" s="58">
        <v>10229531.1</v>
      </c>
      <c r="J35" s="58"/>
      <c r="K35" s="58"/>
      <c r="L35" s="58">
        <v>920693.9</v>
      </c>
      <c r="M35" s="23">
        <v>8.2571777698999996E-2</v>
      </c>
      <c r="N35" s="55">
        <v>-17983.400000000001</v>
      </c>
      <c r="O35" s="2">
        <v>-1.754903591E-3</v>
      </c>
      <c r="P35" s="56">
        <v>10229531.1</v>
      </c>
      <c r="Q35" s="14">
        <v>0.91742824204700002</v>
      </c>
      <c r="R35" s="14">
        <v>0.91742824204700002</v>
      </c>
      <c r="S35" s="56">
        <v>11133662.880000001</v>
      </c>
      <c r="T35" s="56">
        <v>11133662.880000001</v>
      </c>
      <c r="U35" s="57">
        <v>10247514.5</v>
      </c>
      <c r="V35" s="57">
        <v>10247514.5</v>
      </c>
      <c r="W35" s="14">
        <v>0.92040819004899999</v>
      </c>
      <c r="X35" s="14">
        <v>0.92040819004899999</v>
      </c>
      <c r="AC35" s="147"/>
      <c r="AG35" s="152"/>
    </row>
    <row r="36" spans="1:54" ht="15.75" hidden="1" thickBot="1">
      <c r="A36" s="49" t="s">
        <v>44</v>
      </c>
      <c r="B36" s="50"/>
      <c r="C36" s="51" t="s">
        <v>84</v>
      </c>
      <c r="D36" s="58">
        <v>-27301391.649999999</v>
      </c>
      <c r="E36" s="58">
        <v>-28456196.050000001</v>
      </c>
      <c r="F36" s="58">
        <v>-27140821.149999999</v>
      </c>
      <c r="G36" s="58">
        <v>-27301392</v>
      </c>
      <c r="H36" s="81">
        <v>-27140821</v>
      </c>
      <c r="I36" s="58">
        <v>-27173941.149999999</v>
      </c>
      <c r="J36" s="58"/>
      <c r="K36" s="58"/>
      <c r="L36" s="58">
        <v>-127450.85</v>
      </c>
      <c r="M36" s="23">
        <v>4.6682912720000004E-3</v>
      </c>
      <c r="N36" s="55">
        <v>2449871.13</v>
      </c>
      <c r="O36" s="2">
        <v>-8.2699387466999993E-2</v>
      </c>
      <c r="P36" s="62">
        <v>-27173941.149999999</v>
      </c>
      <c r="Q36" s="14">
        <v>0.995331721487</v>
      </c>
      <c r="R36" s="14">
        <v>1.001220302061</v>
      </c>
      <c r="S36" s="56">
        <v>-28456196.050000001</v>
      </c>
      <c r="T36" s="56">
        <v>-29655446.68</v>
      </c>
      <c r="U36" s="57">
        <v>-29623812.280000001</v>
      </c>
      <c r="V36" s="64">
        <v>-29623812.280000001</v>
      </c>
      <c r="W36" s="14">
        <v>1.0410320560040001</v>
      </c>
      <c r="X36" s="14">
        <v>0.99893326846999997</v>
      </c>
      <c r="AC36" s="147"/>
      <c r="AG36" s="152"/>
    </row>
    <row r="37" spans="1:54" ht="15.75" hidden="1" thickBot="1">
      <c r="A37" s="49" t="s">
        <v>45</v>
      </c>
      <c r="B37" s="50"/>
      <c r="C37" s="51" t="s">
        <v>46</v>
      </c>
      <c r="D37" s="131">
        <v>29936656.170000002</v>
      </c>
      <c r="E37" s="131">
        <v>31284941.899999999</v>
      </c>
      <c r="F37" s="131">
        <v>29704407.170000002</v>
      </c>
      <c r="G37" s="131">
        <v>29936656</v>
      </c>
      <c r="H37" s="132">
        <v>29704407</v>
      </c>
      <c r="I37" s="131">
        <v>29704407.170000002</v>
      </c>
      <c r="J37" s="131"/>
      <c r="K37" s="131"/>
      <c r="L37" s="58">
        <v>232248.83</v>
      </c>
      <c r="M37" s="23">
        <v>7.7580084420000002E-3</v>
      </c>
      <c r="N37" s="55">
        <v>-2087038.42</v>
      </c>
      <c r="O37" s="2">
        <v>-6.5647798684999994E-2</v>
      </c>
      <c r="P37" s="56">
        <v>29704407.170000002</v>
      </c>
      <c r="Q37" s="14">
        <v>0.99224198592199997</v>
      </c>
      <c r="R37" s="14">
        <v>1</v>
      </c>
      <c r="S37" s="56">
        <v>31284941.899999999</v>
      </c>
      <c r="T37" s="56">
        <v>31283536.620000001</v>
      </c>
      <c r="U37" s="57">
        <v>31791445.59</v>
      </c>
      <c r="V37" s="57">
        <v>31791445.59</v>
      </c>
      <c r="W37" s="14">
        <v>1.0161900153629999</v>
      </c>
      <c r="X37" s="14">
        <v>1.0162356633830001</v>
      </c>
      <c r="AC37" s="147"/>
      <c r="AG37" s="152"/>
    </row>
    <row r="38" spans="1:54" s="130" customFormat="1" ht="15.75" thickBot="1">
      <c r="A38" s="49"/>
      <c r="B38" s="50"/>
      <c r="C38" s="51" t="s">
        <v>83</v>
      </c>
      <c r="D38" s="141">
        <v>-12100</v>
      </c>
      <c r="E38" s="136"/>
      <c r="F38" s="136"/>
      <c r="G38" s="136"/>
      <c r="H38" s="137"/>
      <c r="I38" s="136"/>
      <c r="J38" s="136"/>
      <c r="K38" s="141">
        <v>-12100</v>
      </c>
      <c r="L38" s="58"/>
      <c r="M38" s="23"/>
      <c r="N38" s="55"/>
      <c r="O38" s="2"/>
      <c r="P38" s="56"/>
      <c r="Q38" s="14"/>
      <c r="R38" s="14"/>
      <c r="S38" s="56"/>
      <c r="T38" s="56"/>
      <c r="U38" s="57"/>
      <c r="V38" s="57"/>
      <c r="W38" s="14"/>
      <c r="X38" s="14"/>
      <c r="AA38" s="28"/>
      <c r="AB38" s="28"/>
      <c r="AC38" s="147"/>
      <c r="AD38" s="28"/>
      <c r="AE38" s="28"/>
      <c r="AF38" s="28"/>
      <c r="AG38" s="152"/>
      <c r="AH38" s="28"/>
      <c r="AI38" s="157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</row>
    <row r="39" spans="1:54" ht="15.75" thickBot="1">
      <c r="A39" s="66"/>
      <c r="B39" s="33"/>
      <c r="C39" s="143" t="s">
        <v>55</v>
      </c>
      <c r="D39" s="142">
        <f>SUM(D23:D31)+D38</f>
        <v>333915.96600000001</v>
      </c>
      <c r="E39" s="142">
        <f t="shared" ref="E39:I39" si="3">SUM(E23:E31)</f>
        <v>0</v>
      </c>
      <c r="F39" s="142">
        <f t="shared" si="3"/>
        <v>0</v>
      </c>
      <c r="G39" s="142">
        <f t="shared" si="3"/>
        <v>74176.142523767106</v>
      </c>
      <c r="H39" s="142">
        <f t="shared" si="3"/>
        <v>0</v>
      </c>
      <c r="I39" s="142">
        <f t="shared" si="3"/>
        <v>74904.543650000007</v>
      </c>
      <c r="J39" s="142">
        <f>SUM(J23:J31)</f>
        <v>74508</v>
      </c>
      <c r="K39" s="142">
        <f>SUM(K23:K38)</f>
        <v>332124.96600000001</v>
      </c>
      <c r="L39" s="69">
        <v>-33734906.689999998</v>
      </c>
      <c r="M39" s="24">
        <v>-0.108458770308</v>
      </c>
      <c r="N39" s="101">
        <v>18622131.870000001</v>
      </c>
      <c r="O39" s="8">
        <v>5.7096522881999998E-2</v>
      </c>
      <c r="P39" s="102">
        <v>344773899.61000001</v>
      </c>
      <c r="Q39" s="16">
        <v>1.108458770308</v>
      </c>
      <c r="R39" s="16">
        <v>0.92351542820300003</v>
      </c>
      <c r="S39" s="102">
        <v>304906226.00999999</v>
      </c>
      <c r="T39" s="102">
        <v>370919907.89999998</v>
      </c>
      <c r="U39" s="103">
        <v>326151767.74000001</v>
      </c>
      <c r="V39" s="103">
        <v>326151767.74000001</v>
      </c>
      <c r="W39" s="16">
        <v>1.0696789370549999</v>
      </c>
      <c r="X39" s="16">
        <v>0.87930510278200003</v>
      </c>
      <c r="AA39" s="148"/>
      <c r="AC39" s="147"/>
      <c r="AE39" s="148"/>
      <c r="AF39" s="148"/>
      <c r="AG39" s="152"/>
      <c r="AH39" s="148"/>
    </row>
    <row r="40" spans="1:54" ht="15.75" hidden="1" thickBot="1">
      <c r="A40" s="66"/>
      <c r="B40" s="33"/>
      <c r="C40" s="67" t="s">
        <v>56</v>
      </c>
      <c r="D40" s="133">
        <v>16433.009999999998</v>
      </c>
      <c r="E40" s="133">
        <v>-290807.53999999998</v>
      </c>
      <c r="F40" s="133">
        <v>-60824287.479999997</v>
      </c>
      <c r="G40" s="133">
        <v>16433.009999999998</v>
      </c>
      <c r="H40" s="134">
        <v>-60824287.479999997</v>
      </c>
      <c r="I40" s="133">
        <v>-37755682.219999999</v>
      </c>
      <c r="J40" s="133"/>
      <c r="K40" s="133">
        <v>-37755681.219999999</v>
      </c>
      <c r="L40" s="104">
        <v>37772115.229999997</v>
      </c>
      <c r="M40" s="24">
        <v>2298.5512228131101</v>
      </c>
      <c r="N40" s="105">
        <v>-16054228.5</v>
      </c>
      <c r="O40" s="10">
        <v>0.73977663925799997</v>
      </c>
      <c r="P40" s="106">
        <v>-37755682.219999999</v>
      </c>
      <c r="Q40" s="107">
        <v>-2297.5512228131101</v>
      </c>
      <c r="R40" s="108">
        <v>0.62073365400900005</v>
      </c>
      <c r="S40" s="106">
        <v>-290807.53999999998</v>
      </c>
      <c r="T40" s="106">
        <v>-65772758.689999998</v>
      </c>
      <c r="U40" s="109">
        <v>-21701453.719999999</v>
      </c>
      <c r="V40" s="109">
        <v>-21701453.719999999</v>
      </c>
      <c r="W40" s="108">
        <v>74.624797280015002</v>
      </c>
      <c r="X40" s="108">
        <v>0.32994592521600002</v>
      </c>
      <c r="AC40" s="147"/>
      <c r="AG40" s="152"/>
    </row>
    <row r="41" spans="1:54" ht="15.75" thickBot="1">
      <c r="A41" s="110"/>
      <c r="B41" s="33"/>
      <c r="C41" s="111"/>
      <c r="D41" s="112"/>
      <c r="E41" s="112"/>
      <c r="F41" s="112"/>
      <c r="G41" s="113"/>
      <c r="H41" s="114"/>
      <c r="I41" s="112"/>
      <c r="J41" s="112"/>
      <c r="K41" s="112"/>
      <c r="L41" s="112"/>
      <c r="M41" s="115"/>
      <c r="N41" s="116"/>
      <c r="O41" s="117"/>
      <c r="P41" s="116"/>
      <c r="S41" s="116"/>
      <c r="T41" s="116"/>
      <c r="U41" s="118"/>
      <c r="V41" s="118"/>
      <c r="AC41" s="147"/>
      <c r="AG41" s="152"/>
    </row>
    <row r="42" spans="1:54" ht="15.75" thickBot="1">
      <c r="A42" s="119"/>
      <c r="B42" s="33"/>
      <c r="C42" s="145" t="s">
        <v>57</v>
      </c>
      <c r="D42" s="120">
        <f t="shared" ref="D42:J42" si="4">D18-D39</f>
        <v>-4.8999999999068677E-2</v>
      </c>
      <c r="E42" s="120">
        <f t="shared" si="4"/>
        <v>304615418.47000003</v>
      </c>
      <c r="F42" s="120">
        <f t="shared" si="4"/>
        <v>0</v>
      </c>
      <c r="G42" s="120">
        <f t="shared" si="4"/>
        <v>62740.464117291791</v>
      </c>
      <c r="H42" s="120">
        <f t="shared" si="4"/>
        <v>133434.12014000004</v>
      </c>
      <c r="I42" s="120">
        <f t="shared" si="4"/>
        <v>58529.576490000036</v>
      </c>
      <c r="J42" s="120">
        <f t="shared" si="4"/>
        <v>59546.207469999994</v>
      </c>
      <c r="K42" s="120">
        <f>K18-K39</f>
        <v>-10312.965000000026</v>
      </c>
      <c r="L42" s="121">
        <v>-37772115.229999997</v>
      </c>
      <c r="M42" s="25">
        <v>2298.5512228131101</v>
      </c>
      <c r="N42" s="122">
        <v>-16054228.5</v>
      </c>
      <c r="O42" s="11">
        <v>0.73977663925799997</v>
      </c>
      <c r="P42" s="106">
        <v>-37755682.219999999</v>
      </c>
      <c r="Q42" s="107">
        <v>-2297.5512228131101</v>
      </c>
      <c r="R42" s="17">
        <v>0.62073365400900005</v>
      </c>
      <c r="S42" s="106">
        <v>-290807.53999999998</v>
      </c>
      <c r="T42" s="106">
        <v>-65772758.689999998</v>
      </c>
      <c r="U42" s="109">
        <v>-21701453.719999999</v>
      </c>
      <c r="V42" s="109">
        <v>-21701453.719999999</v>
      </c>
      <c r="W42" s="17">
        <v>74.624797280015002</v>
      </c>
      <c r="X42" s="17">
        <v>0.32994592521600002</v>
      </c>
      <c r="AA42" s="158"/>
      <c r="AC42" s="146"/>
      <c r="AD42" s="146"/>
      <c r="AE42" s="146"/>
      <c r="AF42" s="146"/>
      <c r="AG42" s="152"/>
      <c r="AH42" s="146"/>
    </row>
    <row r="43" spans="1:54">
      <c r="A43" s="123"/>
      <c r="B43" s="3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5" spans="1:54">
      <c r="A45" s="12">
        <v>1</v>
      </c>
      <c r="B45" s="12">
        <v>1</v>
      </c>
      <c r="C45" s="19" t="s">
        <v>72</v>
      </c>
      <c r="L45" s="19"/>
      <c r="M45" s="19"/>
      <c r="U45" s="19"/>
      <c r="V45" s="19"/>
      <c r="AY45" s="12"/>
      <c r="AZ45" s="12"/>
      <c r="BB45" s="12"/>
    </row>
    <row r="46" spans="1:54" hidden="1">
      <c r="A46" s="12">
        <v>2</v>
      </c>
      <c r="B46" s="12">
        <v>2</v>
      </c>
      <c r="C46" s="19" t="s">
        <v>47</v>
      </c>
      <c r="L46" s="19"/>
      <c r="M46" s="19"/>
      <c r="U46" s="19"/>
      <c r="V46" s="19"/>
      <c r="AY46" s="12"/>
      <c r="AZ46" s="12"/>
      <c r="BB46" s="12"/>
    </row>
    <row r="47" spans="1:54" hidden="1">
      <c r="A47" s="12">
        <v>2</v>
      </c>
      <c r="B47" s="125">
        <v>2</v>
      </c>
      <c r="C47" s="126" t="s">
        <v>73</v>
      </c>
      <c r="L47" s="19"/>
      <c r="M47" s="19"/>
      <c r="U47" s="19"/>
      <c r="V47" s="19"/>
      <c r="AY47" s="12"/>
      <c r="AZ47" s="12"/>
      <c r="BB47" s="12"/>
    </row>
    <row r="48" spans="1:54">
      <c r="A48" s="12">
        <v>4</v>
      </c>
      <c r="B48" s="125">
        <v>3</v>
      </c>
      <c r="C48" s="126" t="s">
        <v>74</v>
      </c>
      <c r="L48" s="19"/>
      <c r="M48" s="19"/>
      <c r="U48" s="19"/>
      <c r="V48" s="19"/>
      <c r="AY48" s="12"/>
      <c r="AZ48" s="12"/>
      <c r="BB48" s="12"/>
    </row>
    <row r="49" spans="1:54" hidden="1">
      <c r="A49" s="12">
        <v>5</v>
      </c>
      <c r="B49" s="125">
        <v>4</v>
      </c>
      <c r="C49" s="1" t="s">
        <v>75</v>
      </c>
      <c r="L49" s="19"/>
      <c r="M49" s="19"/>
      <c r="U49" s="19"/>
      <c r="V49" s="19"/>
      <c r="AY49" s="12"/>
      <c r="AZ49" s="12"/>
      <c r="BB49" s="12"/>
    </row>
    <row r="50" spans="1:54" hidden="1">
      <c r="A50" s="12">
        <v>6</v>
      </c>
      <c r="B50" s="12">
        <v>6</v>
      </c>
      <c r="C50" s="19" t="s">
        <v>76</v>
      </c>
      <c r="D50" s="19" t="s">
        <v>48</v>
      </c>
      <c r="L50" s="19"/>
      <c r="M50" s="19"/>
      <c r="U50" s="19"/>
      <c r="V50" s="19"/>
      <c r="AY50" s="12"/>
      <c r="AZ50" s="12"/>
      <c r="BB50" s="12"/>
    </row>
    <row r="51" spans="1:54">
      <c r="A51" s="12">
        <v>5</v>
      </c>
      <c r="B51" s="125">
        <v>4</v>
      </c>
      <c r="C51" s="1" t="s">
        <v>77</v>
      </c>
      <c r="L51" s="19"/>
      <c r="M51" s="19"/>
      <c r="U51" s="19"/>
      <c r="V51" s="19"/>
      <c r="AY51" s="12"/>
      <c r="AZ51" s="12"/>
      <c r="BB51" s="12"/>
    </row>
  </sheetData>
  <mergeCells count="24">
    <mergeCell ref="AA8:AA9"/>
    <mergeCell ref="AI8:AL9"/>
    <mergeCell ref="A8:A9"/>
    <mergeCell ref="B8:B9"/>
    <mergeCell ref="C8:C9"/>
    <mergeCell ref="D8:D9"/>
    <mergeCell ref="E8:E9"/>
    <mergeCell ref="AC8:AC9"/>
    <mergeCell ref="AE8:AE9"/>
    <mergeCell ref="K8:K9"/>
    <mergeCell ref="L8:L9"/>
    <mergeCell ref="B4:N4"/>
    <mergeCell ref="B1:N1"/>
    <mergeCell ref="O1:S3"/>
    <mergeCell ref="T1:X3"/>
    <mergeCell ref="B2:N2"/>
    <mergeCell ref="B3:N3"/>
    <mergeCell ref="B5:N5"/>
    <mergeCell ref="F8:F9"/>
    <mergeCell ref="G8:G9"/>
    <mergeCell ref="H8:H9"/>
    <mergeCell ref="I8:I9"/>
    <mergeCell ref="I6:K6"/>
    <mergeCell ref="J8:J9"/>
  </mergeCells>
  <pageMargins left="0.7" right="0.7" top="0.75" bottom="0.75" header="0.3" footer="0.3"/>
  <pageSetup paperSize="5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FY17 Budget Variance thru Aug</vt:lpstr>
      <vt:lpstr>'FY17 Budget Variance thru Aug'!Print_Area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WSUadm</dc:creator>
  <cp:lastModifiedBy>WSUadm</cp:lastModifiedBy>
  <cp:lastPrinted>2016-09-15T19:06:04Z</cp:lastPrinted>
  <dcterms:created xsi:type="dcterms:W3CDTF">2016-08-02T14:41:24Z</dcterms:created>
  <dcterms:modified xsi:type="dcterms:W3CDTF">2016-09-16T20:57:15Z</dcterms:modified>
</cp:coreProperties>
</file>