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\EXCEL\FY15-16\"/>
    </mc:Choice>
  </mc:AlternateContent>
  <bookViews>
    <workbookView xWindow="0" yWindow="0" windowWidth="25200" windowHeight="11985" tabRatio="701"/>
  </bookViews>
  <sheets>
    <sheet name="10 year" sheetId="10" r:id="rId1"/>
  </sheets>
  <definedNames>
    <definedName name="_xlnm.Print_Titles" localSheetId="0">'10 year'!$1:$4</definedName>
  </definedNames>
  <calcPr calcId="152511"/>
</workbook>
</file>

<file path=xl/calcChain.xml><?xml version="1.0" encoding="utf-8"?>
<calcChain xmlns="http://schemas.openxmlformats.org/spreadsheetml/2006/main">
  <c r="C8" i="10" l="1"/>
  <c r="D8" i="10"/>
  <c r="E8" i="10"/>
  <c r="F8" i="10"/>
  <c r="G8" i="10"/>
  <c r="H8" i="10"/>
  <c r="I8" i="10"/>
  <c r="J8" i="10"/>
  <c r="K8" i="10"/>
  <c r="B8" i="10"/>
  <c r="I30" i="10" l="1"/>
  <c r="H30" i="10"/>
  <c r="G30" i="10"/>
  <c r="K41" i="10" l="1"/>
  <c r="J41" i="10"/>
  <c r="I41" i="10"/>
  <c r="H41" i="10"/>
  <c r="G41" i="10"/>
  <c r="F41" i="10"/>
  <c r="E41" i="10"/>
  <c r="D41" i="10"/>
  <c r="C41" i="10"/>
  <c r="B41" i="10"/>
  <c r="K23" i="10"/>
  <c r="J23" i="10"/>
  <c r="I23" i="10"/>
  <c r="H23" i="10"/>
  <c r="G23" i="10"/>
  <c r="F23" i="10"/>
  <c r="E23" i="10"/>
  <c r="D23" i="10"/>
  <c r="C23" i="10"/>
  <c r="B23" i="10"/>
  <c r="K15" i="10"/>
  <c r="J15" i="10"/>
  <c r="I15" i="10"/>
  <c r="H15" i="10"/>
  <c r="G15" i="10"/>
  <c r="F15" i="10"/>
  <c r="E15" i="10"/>
  <c r="D15" i="10"/>
  <c r="C15" i="10"/>
  <c r="B15" i="10"/>
  <c r="K9" i="10"/>
  <c r="J9" i="10"/>
  <c r="I9" i="10"/>
  <c r="H9" i="10"/>
  <c r="G9" i="10"/>
  <c r="F9" i="10"/>
  <c r="E9" i="10"/>
  <c r="D9" i="10"/>
  <c r="C9" i="10"/>
  <c r="B9" i="10"/>
</calcChain>
</file>

<file path=xl/comments1.xml><?xml version="1.0" encoding="utf-8"?>
<comments xmlns="http://schemas.openxmlformats.org/spreadsheetml/2006/main">
  <authors>
    <author>WSUadm</author>
    <author>THeigel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success and access challenge included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success and access challenge included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success and access challenge included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success and access challenge included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includes federal stimulus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includes federal stimulus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2007-2008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2009-2010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2011-2012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2013-2014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2015-2016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2007-2008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WSUadm:</t>
        </r>
        <r>
          <rPr>
            <sz val="9"/>
            <color indexed="81"/>
            <rFont val="Tahoma"/>
            <family val="2"/>
          </rPr>
          <t xml:space="preserve">
2009-2010
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THeigel:</t>
        </r>
        <r>
          <rPr>
            <sz val="9"/>
            <color indexed="81"/>
            <rFont val="Tahoma"/>
            <family val="2"/>
          </rPr>
          <t xml:space="preserve">
thru oct
</t>
        </r>
      </text>
    </comment>
  </commentList>
</comments>
</file>

<file path=xl/sharedStrings.xml><?xml version="1.0" encoding="utf-8"?>
<sst xmlns="http://schemas.openxmlformats.org/spreadsheetml/2006/main" count="57" uniqueCount="50">
  <si>
    <t>Fundraising</t>
  </si>
  <si>
    <t>Instruction</t>
  </si>
  <si>
    <t>Wright State University</t>
  </si>
  <si>
    <t>Notes:</t>
  </si>
  <si>
    <t xml:space="preserve">        Basic Renovations</t>
  </si>
  <si>
    <t>Institutional Support</t>
  </si>
  <si>
    <t>Capital Support - Biennium</t>
  </si>
  <si>
    <t>Reserves - Unrestricted</t>
  </si>
  <si>
    <t>Investment Income Budget</t>
  </si>
  <si>
    <t>Gross Tuition and Fees</t>
  </si>
  <si>
    <t>Debt Service</t>
  </si>
  <si>
    <t>Total Debt</t>
  </si>
  <si>
    <r>
      <t xml:space="preserve">State Support (SSI) </t>
    </r>
    <r>
      <rPr>
        <vertAlign val="superscript"/>
        <sz val="11"/>
        <rFont val="Calibri"/>
        <family val="2"/>
        <scheme val="minor"/>
      </rPr>
      <t>1</t>
    </r>
  </si>
  <si>
    <t>1 - SSI - 2005-2009 includes success and access challenge</t>
  </si>
  <si>
    <t>Financial History FY 2005 - FY 2015</t>
  </si>
  <si>
    <t>Total Assets</t>
  </si>
  <si>
    <t>Capital assets, Net</t>
  </si>
  <si>
    <t>Description</t>
  </si>
  <si>
    <t>Revenue</t>
  </si>
  <si>
    <t>Expenses</t>
  </si>
  <si>
    <t>Financial and Other Metrics</t>
  </si>
  <si>
    <t>Net Position (Assets less Liabilities)</t>
  </si>
  <si>
    <r>
      <t xml:space="preserve">SB6 Composite </t>
    </r>
    <r>
      <rPr>
        <vertAlign val="superscript"/>
        <sz val="11"/>
        <color theme="1"/>
        <rFont val="Calibri"/>
        <family val="2"/>
        <scheme val="minor"/>
      </rPr>
      <t>3</t>
    </r>
  </si>
  <si>
    <t>3 - SB 6 Ratio for Fy2015 is preliminary</t>
  </si>
  <si>
    <t>4 - 2015 Income Statement and Balance Sheet information adjusted to remove GASB 68 impacts</t>
  </si>
  <si>
    <r>
      <t xml:space="preserve">2015 </t>
    </r>
    <r>
      <rPr>
        <u/>
        <vertAlign val="superscript"/>
        <sz val="11"/>
        <color theme="1"/>
        <rFont val="Calibri"/>
        <family val="2"/>
        <scheme val="minor"/>
      </rPr>
      <t>4</t>
    </r>
  </si>
  <si>
    <r>
      <t xml:space="preserve">Enrollment </t>
    </r>
    <r>
      <rPr>
        <vertAlign val="superscript"/>
        <sz val="11"/>
        <color theme="1"/>
        <rFont val="Calibri"/>
        <family val="2"/>
        <scheme val="minor"/>
      </rPr>
      <t>2</t>
    </r>
  </si>
  <si>
    <t>2 - Headcount enrollment from fall term of previous year</t>
  </si>
  <si>
    <t>Moody's Rating</t>
  </si>
  <si>
    <t>A1 Stable</t>
  </si>
  <si>
    <t>Reserve / FTE</t>
  </si>
  <si>
    <t>Tuition Increase - undergraduate</t>
  </si>
  <si>
    <t>A2</t>
  </si>
  <si>
    <t>A1</t>
  </si>
  <si>
    <t>Enrollment Increase</t>
  </si>
  <si>
    <t>Auxiliary Revenues (gross)</t>
  </si>
  <si>
    <t xml:space="preserve">Auxiliary Enterprises </t>
  </si>
  <si>
    <t>Total Expenses without OhioLINK</t>
  </si>
  <si>
    <t>Total Revenues without OhioLINK</t>
  </si>
  <si>
    <t>--------  Great Recession --------</t>
  </si>
  <si>
    <t>----  Semester Conversion ----</t>
  </si>
  <si>
    <t>Academic Support without OhioLINK</t>
  </si>
  <si>
    <t>Increase/Decrease in Net Position w/o OhioLINK</t>
  </si>
  <si>
    <t>(15% SSI reduction)</t>
  </si>
  <si>
    <t>Investment Income</t>
  </si>
  <si>
    <t>(as available)</t>
  </si>
  <si>
    <t>A2 Stable</t>
  </si>
  <si>
    <t>Total Revenues w/o OhioLINK and Invest. Inc.</t>
  </si>
  <si>
    <t>Faculty (FTE)</t>
  </si>
  <si>
    <t>Staff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</si>
</sst>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43" fontId="0" fillId="0" borderId="0" xfId="1" applyFont="1"/>
    <xf numFmtId="40" fontId="0" fillId="0" borderId="0" xfId="1" applyNumberFormat="1" applyFont="1"/>
    <xf numFmtId="0" fontId="0" fillId="0" borderId="0" xfId="0"/>
    <xf numFmtId="0" fontId="0" fillId="0" borderId="0" xfId="1" applyNumberFormat="1" applyFont="1"/>
    <xf numFmtId="0" fontId="6" fillId="0" borderId="0" xfId="0" applyNumberFormat="1" applyFont="1"/>
    <xf numFmtId="0" fontId="0" fillId="0" borderId="0" xfId="0" applyNumberFormat="1"/>
    <xf numFmtId="0" fontId="0" fillId="0" borderId="0" xfId="1" applyNumberFormat="1" applyFont="1" applyFill="1"/>
    <xf numFmtId="38" fontId="0" fillId="0" borderId="0" xfId="1" applyNumberFormat="1" applyFont="1"/>
    <xf numFmtId="37" fontId="0" fillId="0" borderId="0" xfId="1" applyNumberFormat="1" applyFont="1"/>
    <xf numFmtId="37" fontId="0" fillId="0" borderId="0" xfId="1" applyNumberFormat="1" applyFont="1" applyFill="1"/>
    <xf numFmtId="0" fontId="6" fillId="0" borderId="0" xfId="0" applyNumberFormat="1" applyFont="1" applyFill="1" applyAlignment="1">
      <alignment horizontal="left"/>
    </xf>
    <xf numFmtId="0" fontId="0" fillId="0" borderId="0" xfId="0" applyBorder="1"/>
    <xf numFmtId="0" fontId="8" fillId="0" borderId="0" xfId="0" applyFont="1" applyAlignment="1">
      <alignment horizontal="center"/>
    </xf>
    <xf numFmtId="0" fontId="1" fillId="0" borderId="0" xfId="0" applyNumberFormat="1" applyFont="1"/>
    <xf numFmtId="37" fontId="0" fillId="0" borderId="0" xfId="1" applyNumberFormat="1" applyFon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0" fontId="0" fillId="0" borderId="0" xfId="2" applyNumberFormat="1" applyFont="1" applyBorder="1"/>
    <xf numFmtId="38" fontId="1" fillId="0" borderId="0" xfId="1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/>
    <xf numFmtId="3" fontId="0" fillId="0" borderId="0" xfId="0" applyNumberFormat="1"/>
    <xf numFmtId="0" fontId="10" fillId="0" borderId="0" xfId="0" applyFont="1"/>
    <xf numFmtId="10" fontId="10" fillId="0" borderId="0" xfId="2" applyNumberFormat="1" applyFont="1"/>
    <xf numFmtId="0" fontId="0" fillId="0" borderId="0" xfId="0" applyFont="1"/>
    <xf numFmtId="164" fontId="0" fillId="0" borderId="0" xfId="1" applyNumberFormat="1" applyFont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2" xfId="0" quotePrefix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Normal="100" workbookViewId="0">
      <pane xSplit="1" ySplit="4" topLeftCell="B9" activePane="bottomRight" state="frozen"/>
      <selection pane="topRight" activeCell="C1" sqref="C1"/>
      <selection pane="bottomLeft" activeCell="A6" sqref="A6"/>
      <selection pane="bottomRight" activeCell="N10" sqref="N10"/>
    </sheetView>
  </sheetViews>
  <sheetFormatPr defaultRowHeight="15" x14ac:dyDescent="0.25"/>
  <cols>
    <col min="1" max="1" width="43.5703125" style="4" customWidth="1"/>
    <col min="2" max="11" width="13.7109375" style="4" customWidth="1"/>
    <col min="12" max="12" width="13.28515625" style="4" bestFit="1" customWidth="1"/>
    <col min="13" max="16384" width="9.140625" style="4"/>
  </cols>
  <sheetData>
    <row r="1" spans="1:12" x14ac:dyDescent="0.25">
      <c r="A1" s="1" t="s">
        <v>2</v>
      </c>
      <c r="H1" s="13"/>
      <c r="I1" s="13"/>
    </row>
    <row r="2" spans="1:12" x14ac:dyDescent="0.25">
      <c r="A2" s="1" t="s">
        <v>14</v>
      </c>
      <c r="H2" s="13"/>
      <c r="I2" s="13"/>
    </row>
    <row r="3" spans="1:12" x14ac:dyDescent="0.25">
      <c r="A3" s="1"/>
      <c r="D3" s="29" t="s">
        <v>39</v>
      </c>
      <c r="E3" s="30"/>
      <c r="H3" s="29" t="s">
        <v>40</v>
      </c>
      <c r="I3" s="30"/>
    </row>
    <row r="4" spans="1:12" ht="17.25" x14ac:dyDescent="0.25">
      <c r="A4" s="1" t="s">
        <v>17</v>
      </c>
      <c r="B4" s="14">
        <v>2006</v>
      </c>
      <c r="C4" s="14">
        <v>2007</v>
      </c>
      <c r="D4" s="14">
        <v>2008</v>
      </c>
      <c r="E4" s="14">
        <v>2009</v>
      </c>
      <c r="F4" s="14">
        <v>2010</v>
      </c>
      <c r="G4" s="14">
        <v>2011</v>
      </c>
      <c r="H4" s="14">
        <v>2012</v>
      </c>
      <c r="I4" s="14">
        <v>2013</v>
      </c>
      <c r="J4" s="14">
        <v>2014</v>
      </c>
      <c r="K4" s="14" t="s">
        <v>25</v>
      </c>
      <c r="L4" s="14">
        <v>2016</v>
      </c>
    </row>
    <row r="5" spans="1:12" ht="30" customHeight="1" x14ac:dyDescent="0.25">
      <c r="H5" s="22" t="s">
        <v>43</v>
      </c>
      <c r="L5" s="22" t="s">
        <v>45</v>
      </c>
    </row>
    <row r="6" spans="1:12" ht="15" customHeight="1" x14ac:dyDescent="0.25">
      <c r="A6" s="1" t="s">
        <v>18</v>
      </c>
    </row>
    <row r="7" spans="1:12" x14ac:dyDescent="0.25">
      <c r="A7" s="4" t="s">
        <v>38</v>
      </c>
      <c r="B7" s="10">
        <v>320538832</v>
      </c>
      <c r="C7" s="10">
        <v>333853559</v>
      </c>
      <c r="D7" s="10">
        <v>336350597</v>
      </c>
      <c r="E7" s="10">
        <v>356252675</v>
      </c>
      <c r="F7" s="10">
        <v>366486001</v>
      </c>
      <c r="G7" s="10">
        <v>397243979</v>
      </c>
      <c r="H7" s="10">
        <v>361015098</v>
      </c>
      <c r="I7" s="10">
        <v>371660979</v>
      </c>
      <c r="J7" s="10">
        <v>373071676</v>
      </c>
      <c r="K7" s="10">
        <v>365433935</v>
      </c>
    </row>
    <row r="8" spans="1:12" x14ac:dyDescent="0.25">
      <c r="A8" s="27" t="s">
        <v>47</v>
      </c>
      <c r="B8" s="10">
        <f>B7-B13</f>
        <v>311764881</v>
      </c>
      <c r="C8" s="10">
        <f t="shared" ref="C8:K8" si="0">C7-C13</f>
        <v>317306113</v>
      </c>
      <c r="D8" s="10">
        <f t="shared" si="0"/>
        <v>339844656</v>
      </c>
      <c r="E8" s="10">
        <f t="shared" si="0"/>
        <v>368265425</v>
      </c>
      <c r="F8" s="10">
        <f t="shared" si="0"/>
        <v>356497938</v>
      </c>
      <c r="G8" s="10">
        <f t="shared" si="0"/>
        <v>376408466</v>
      </c>
      <c r="H8" s="10">
        <f t="shared" si="0"/>
        <v>361238916</v>
      </c>
      <c r="I8" s="10">
        <f t="shared" si="0"/>
        <v>355879930</v>
      </c>
      <c r="J8" s="10">
        <f t="shared" si="0"/>
        <v>355521498</v>
      </c>
      <c r="K8" s="10">
        <f t="shared" si="0"/>
        <v>361129698</v>
      </c>
    </row>
    <row r="9" spans="1:12" x14ac:dyDescent="0.25">
      <c r="A9" s="7" t="s">
        <v>9</v>
      </c>
      <c r="B9" s="10">
        <f>107292871+23970000</f>
        <v>131262871</v>
      </c>
      <c r="C9" s="10">
        <f>114850821+24734000</f>
        <v>139584821</v>
      </c>
      <c r="D9" s="10">
        <f>115248658+26792000</f>
        <v>142040658</v>
      </c>
      <c r="E9" s="10">
        <f>119654749+30540000</f>
        <v>150194749</v>
      </c>
      <c r="F9" s="10">
        <f>124575027+36808000</f>
        <v>161383027</v>
      </c>
      <c r="G9" s="10">
        <f>134009917+40821000</f>
        <v>174830917</v>
      </c>
      <c r="H9" s="10">
        <f>141938151+38732000</f>
        <v>180670151</v>
      </c>
      <c r="I9" s="10">
        <f>142513881+40992000</f>
        <v>183505881</v>
      </c>
      <c r="J9" s="10">
        <f>144231135+39258000</f>
        <v>183489135</v>
      </c>
      <c r="K9" s="10">
        <f>150582031+42595000</f>
        <v>193177031</v>
      </c>
    </row>
    <row r="10" spans="1:12" ht="17.25" x14ac:dyDescent="0.25">
      <c r="A10" s="6" t="s">
        <v>12</v>
      </c>
      <c r="B10" s="10">
        <v>77528960</v>
      </c>
      <c r="C10" s="10">
        <v>79567580</v>
      </c>
      <c r="D10" s="10">
        <v>83577432</v>
      </c>
      <c r="E10" s="10">
        <v>91123448</v>
      </c>
      <c r="F10" s="10">
        <v>91859710</v>
      </c>
      <c r="G10" s="10">
        <v>91849776</v>
      </c>
      <c r="H10" s="10">
        <v>77878876</v>
      </c>
      <c r="I10" s="10">
        <v>77509026</v>
      </c>
      <c r="J10" s="10">
        <v>78680122</v>
      </c>
      <c r="K10" s="10">
        <v>80400841</v>
      </c>
    </row>
    <row r="11" spans="1:12" x14ac:dyDescent="0.25">
      <c r="A11" s="7" t="s">
        <v>6</v>
      </c>
      <c r="B11" s="10"/>
      <c r="C11" s="10">
        <v>9886492</v>
      </c>
      <c r="D11" s="10"/>
      <c r="E11" s="10">
        <v>12856277</v>
      </c>
      <c r="F11" s="10"/>
      <c r="G11" s="10"/>
      <c r="H11" s="10"/>
      <c r="I11" s="10">
        <v>12000000</v>
      </c>
      <c r="J11" s="10"/>
      <c r="K11" s="10">
        <v>13750000</v>
      </c>
    </row>
    <row r="12" spans="1:12" x14ac:dyDescent="0.25">
      <c r="A12" s="7" t="s">
        <v>4</v>
      </c>
      <c r="B12" s="10"/>
      <c r="C12" s="10">
        <v>4384404</v>
      </c>
      <c r="D12" s="10"/>
      <c r="E12" s="10">
        <v>3759018</v>
      </c>
      <c r="F12" s="10"/>
      <c r="G12" s="10"/>
      <c r="H12" s="10"/>
      <c r="I12" s="10"/>
      <c r="J12" s="10"/>
      <c r="K12" s="10"/>
    </row>
    <row r="13" spans="1:12" s="3" customFormat="1" x14ac:dyDescent="0.25">
      <c r="A13" s="5" t="s">
        <v>44</v>
      </c>
      <c r="B13" s="10">
        <v>8773951</v>
      </c>
      <c r="C13" s="10">
        <v>16547446</v>
      </c>
      <c r="D13" s="10">
        <v>-3494059</v>
      </c>
      <c r="E13" s="10">
        <v>-12012750</v>
      </c>
      <c r="F13" s="10">
        <v>9988063</v>
      </c>
      <c r="G13" s="10">
        <v>20835513</v>
      </c>
      <c r="H13" s="10">
        <v>-223818</v>
      </c>
      <c r="I13" s="10">
        <v>15781049</v>
      </c>
      <c r="J13" s="10">
        <v>17550178</v>
      </c>
      <c r="K13" s="10">
        <v>4304237</v>
      </c>
      <c r="L13" s="10">
        <v>-1311346</v>
      </c>
    </row>
    <row r="14" spans="1:12" x14ac:dyDescent="0.25">
      <c r="A14" s="7" t="s">
        <v>8</v>
      </c>
      <c r="B14" s="11">
        <v>4355100</v>
      </c>
      <c r="C14" s="10">
        <v>7212100</v>
      </c>
      <c r="D14" s="10">
        <v>7662525</v>
      </c>
      <c r="E14" s="10">
        <v>7662525</v>
      </c>
      <c r="F14" s="10">
        <v>4091654</v>
      </c>
      <c r="G14" s="10">
        <v>5214000</v>
      </c>
      <c r="H14" s="10">
        <v>7356145</v>
      </c>
      <c r="I14" s="10">
        <v>8331000</v>
      </c>
      <c r="J14" s="10">
        <v>8464000</v>
      </c>
      <c r="K14" s="10">
        <v>8195000</v>
      </c>
      <c r="L14" s="10">
        <v>6500000</v>
      </c>
    </row>
    <row r="15" spans="1:12" x14ac:dyDescent="0.25">
      <c r="A15" s="7" t="s">
        <v>35</v>
      </c>
      <c r="B15" s="18">
        <f>15375644+1685000</f>
        <v>17060644</v>
      </c>
      <c r="C15" s="18">
        <f>15605534+1884000</f>
        <v>17489534</v>
      </c>
      <c r="D15" s="18">
        <f>15296295+1945000</f>
        <v>17241295</v>
      </c>
      <c r="E15" s="18">
        <f>16088088+1846000</f>
        <v>17934088</v>
      </c>
      <c r="F15" s="18">
        <f>15475764+1928000</f>
        <v>17403764</v>
      </c>
      <c r="G15" s="18">
        <f>17055631+1831000</f>
        <v>18886631</v>
      </c>
      <c r="H15" s="18">
        <f>16326112+1895000</f>
        <v>18221112</v>
      </c>
      <c r="I15" s="18">
        <f>15165271+1961000</f>
        <v>17126271</v>
      </c>
      <c r="J15" s="18">
        <f>9914712+1958000</f>
        <v>11872712</v>
      </c>
      <c r="K15" s="18">
        <f>10481929+2271000</f>
        <v>12752929</v>
      </c>
    </row>
    <row r="16" spans="1:12" x14ac:dyDescent="0.25">
      <c r="A16" s="7" t="s">
        <v>0</v>
      </c>
      <c r="B16" s="9">
        <v>15144183</v>
      </c>
      <c r="C16" s="9">
        <v>16584975</v>
      </c>
      <c r="D16" s="9">
        <v>20581614</v>
      </c>
      <c r="E16" s="9">
        <v>8180665</v>
      </c>
      <c r="F16" s="9">
        <v>12503020</v>
      </c>
      <c r="G16" s="9">
        <v>19955266</v>
      </c>
      <c r="H16" s="9">
        <v>14880497</v>
      </c>
      <c r="I16" s="9">
        <v>16839815</v>
      </c>
      <c r="J16" s="9">
        <v>22180703</v>
      </c>
      <c r="K16" s="9">
        <v>15777703</v>
      </c>
    </row>
    <row r="17" spans="1:12" ht="6.95" customHeight="1" x14ac:dyDescent="0.25">
      <c r="A17" s="7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2" x14ac:dyDescent="0.25">
      <c r="A18" s="15" t="s">
        <v>19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x14ac:dyDescent="0.25">
      <c r="A19" s="4" t="s">
        <v>37</v>
      </c>
      <c r="B19" s="10">
        <v>291925526</v>
      </c>
      <c r="C19" s="10">
        <v>319088061</v>
      </c>
      <c r="D19" s="10">
        <v>332536528</v>
      </c>
      <c r="E19" s="10">
        <v>359662928</v>
      </c>
      <c r="F19" s="10">
        <v>355007639</v>
      </c>
      <c r="G19" s="10">
        <v>357215973</v>
      </c>
      <c r="H19" s="10">
        <v>369999288</v>
      </c>
      <c r="I19" s="10">
        <v>380171298</v>
      </c>
      <c r="J19" s="10">
        <v>376342598</v>
      </c>
      <c r="K19" s="10">
        <v>391170212</v>
      </c>
    </row>
    <row r="20" spans="1:12" x14ac:dyDescent="0.25">
      <c r="A20" s="7" t="s">
        <v>1</v>
      </c>
      <c r="B20" s="10">
        <v>106035566</v>
      </c>
      <c r="C20" s="10">
        <v>114612888</v>
      </c>
      <c r="D20" s="10">
        <v>122399987</v>
      </c>
      <c r="E20" s="10">
        <v>130319583</v>
      </c>
      <c r="F20" s="10">
        <v>130594708</v>
      </c>
      <c r="G20" s="10">
        <v>127293112</v>
      </c>
      <c r="H20" s="10">
        <v>133125514</v>
      </c>
      <c r="I20" s="10">
        <v>137825680</v>
      </c>
      <c r="J20" s="10">
        <v>138327312</v>
      </c>
      <c r="K20" s="10">
        <v>142835248</v>
      </c>
    </row>
    <row r="21" spans="1:12" x14ac:dyDescent="0.25">
      <c r="A21" s="7" t="s">
        <v>41</v>
      </c>
      <c r="B21" s="10">
        <v>34712346</v>
      </c>
      <c r="C21" s="10">
        <v>37792135</v>
      </c>
      <c r="D21" s="10">
        <v>40367565</v>
      </c>
      <c r="E21" s="10">
        <v>39992469</v>
      </c>
      <c r="F21" s="10">
        <v>41814868</v>
      </c>
      <c r="G21" s="10">
        <v>40190497</v>
      </c>
      <c r="H21" s="10">
        <v>44421638</v>
      </c>
      <c r="I21" s="10">
        <v>42737368</v>
      </c>
      <c r="J21" s="10">
        <v>40362279</v>
      </c>
      <c r="K21" s="10">
        <v>42463976</v>
      </c>
    </row>
    <row r="22" spans="1:12" x14ac:dyDescent="0.25">
      <c r="A22" s="7" t="s">
        <v>5</v>
      </c>
      <c r="B22" s="10">
        <v>25896285</v>
      </c>
      <c r="C22" s="10">
        <v>29781889</v>
      </c>
      <c r="D22" s="10">
        <v>27070095</v>
      </c>
      <c r="E22" s="10">
        <v>29205552</v>
      </c>
      <c r="F22" s="10">
        <v>27567539</v>
      </c>
      <c r="G22" s="10">
        <v>32520161</v>
      </c>
      <c r="H22" s="10">
        <v>32609088</v>
      </c>
      <c r="I22" s="10">
        <v>33916434</v>
      </c>
      <c r="J22" s="10">
        <v>36341106</v>
      </c>
      <c r="K22" s="10">
        <v>37150009</v>
      </c>
    </row>
    <row r="23" spans="1:12" x14ac:dyDescent="0.25">
      <c r="A23" s="7" t="s">
        <v>10</v>
      </c>
      <c r="B23" s="11">
        <f>3676143+1256256</f>
        <v>4932399</v>
      </c>
      <c r="C23" s="10">
        <f>3775581+1138507</f>
        <v>4914088</v>
      </c>
      <c r="D23" s="10">
        <f>4071730+1024476</f>
        <v>5096206</v>
      </c>
      <c r="E23" s="10">
        <f>4060865+1345713</f>
        <v>5406578</v>
      </c>
      <c r="F23" s="10">
        <f>5113389+1442622</f>
        <v>6556011</v>
      </c>
      <c r="G23" s="10">
        <f>5180505+1452750</f>
        <v>6633255</v>
      </c>
      <c r="H23" s="10">
        <f>8348747+2888192</f>
        <v>11236939</v>
      </c>
      <c r="I23" s="10">
        <f>5647492+3976587</f>
        <v>9624079</v>
      </c>
      <c r="J23" s="10">
        <f>7274926+3759934</f>
        <v>11034860</v>
      </c>
      <c r="K23" s="10">
        <f>6527321+3486344</f>
        <v>10013665</v>
      </c>
      <c r="L23" s="2"/>
    </row>
    <row r="24" spans="1:12" x14ac:dyDescent="0.25">
      <c r="A24" s="7" t="s">
        <v>36</v>
      </c>
      <c r="B24" s="11">
        <v>23565136</v>
      </c>
      <c r="C24" s="10">
        <v>25274384</v>
      </c>
      <c r="D24" s="10">
        <v>26982389</v>
      </c>
      <c r="E24" s="10">
        <v>27467263</v>
      </c>
      <c r="F24" s="10">
        <v>25115879</v>
      </c>
      <c r="G24" s="10">
        <v>25944421</v>
      </c>
      <c r="H24" s="10">
        <v>25542117</v>
      </c>
      <c r="I24" s="10">
        <v>26363074</v>
      </c>
      <c r="J24" s="10">
        <v>21052874</v>
      </c>
      <c r="K24" s="10">
        <v>20988375</v>
      </c>
      <c r="L24" s="2"/>
    </row>
    <row r="25" spans="1:12" ht="6.95" customHeight="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2" x14ac:dyDescent="0.25">
      <c r="A26" s="1" t="s">
        <v>20</v>
      </c>
    </row>
    <row r="27" spans="1:12" ht="17.25" x14ac:dyDescent="0.25">
      <c r="A27" s="7" t="s">
        <v>26</v>
      </c>
      <c r="B27" s="10">
        <v>17074</v>
      </c>
      <c r="C27" s="10">
        <v>16870</v>
      </c>
      <c r="D27" s="10">
        <v>16913</v>
      </c>
      <c r="E27" s="10">
        <v>17662</v>
      </c>
      <c r="F27" s="10">
        <v>18786</v>
      </c>
      <c r="G27" s="10">
        <v>19793</v>
      </c>
      <c r="H27" s="10">
        <v>19600</v>
      </c>
      <c r="I27" s="10">
        <v>17789</v>
      </c>
      <c r="J27" s="10">
        <v>17595</v>
      </c>
      <c r="K27" s="10">
        <v>17779</v>
      </c>
      <c r="L27" s="24">
        <v>18059</v>
      </c>
    </row>
    <row r="28" spans="1:12" x14ac:dyDescent="0.25">
      <c r="A28" s="7" t="s">
        <v>34</v>
      </c>
      <c r="B28" s="19">
        <v>7.6723323890462705E-3</v>
      </c>
      <c r="C28" s="19">
        <v>-1.194799109757526E-2</v>
      </c>
      <c r="D28" s="19">
        <v>2.5489033787788975E-3</v>
      </c>
      <c r="E28" s="20">
        <v>4.4285460888074266E-2</v>
      </c>
      <c r="F28" s="20">
        <v>6.3639451930698671E-2</v>
      </c>
      <c r="G28" s="19">
        <v>5.3603747471521343E-2</v>
      </c>
      <c r="H28" s="19">
        <v>-9.7509220431465666E-3</v>
      </c>
      <c r="I28" s="20">
        <v>-9.2397959183673467E-2</v>
      </c>
      <c r="J28" s="20">
        <v>-1.0905615830007308E-2</v>
      </c>
      <c r="K28" s="19">
        <v>1.045751633986928E-2</v>
      </c>
      <c r="L28" s="19">
        <v>1.5748917261938243E-2</v>
      </c>
    </row>
    <row r="29" spans="1:12" x14ac:dyDescent="0.25">
      <c r="A29" s="7" t="s">
        <v>31</v>
      </c>
      <c r="B29" s="19">
        <v>0.06</v>
      </c>
      <c r="C29" s="19">
        <v>0</v>
      </c>
      <c r="D29" s="19">
        <v>0</v>
      </c>
      <c r="E29" s="19">
        <v>0</v>
      </c>
      <c r="F29" s="19">
        <v>3.5037098103874689E-2</v>
      </c>
      <c r="G29" s="19">
        <v>3.5045798486658702E-2</v>
      </c>
      <c r="H29" s="19">
        <v>3.5013466717968449E-2</v>
      </c>
      <c r="I29" s="19">
        <v>3.5000000000000003E-2</v>
      </c>
      <c r="J29" s="19">
        <v>2.1999999999999999E-2</v>
      </c>
      <c r="K29" s="19">
        <v>2.2008897213767267E-2</v>
      </c>
      <c r="L29" s="19">
        <v>0</v>
      </c>
    </row>
    <row r="30" spans="1:12" s="2" customFormat="1" ht="14.25" customHeight="1" x14ac:dyDescent="0.25">
      <c r="A30" s="8" t="s">
        <v>7</v>
      </c>
      <c r="B30" s="11">
        <v>91432111.870000005</v>
      </c>
      <c r="C30" s="11">
        <v>92243054.989999995</v>
      </c>
      <c r="D30" s="11">
        <v>78529878.120000005</v>
      </c>
      <c r="E30" s="11">
        <v>66987349.009999998</v>
      </c>
      <c r="F30" s="10">
        <v>71346610.280000001</v>
      </c>
      <c r="G30" s="10">
        <f>170864911-60759726</f>
        <v>110105185</v>
      </c>
      <c r="H30" s="11">
        <f>162847718-62513571</f>
        <v>100334147</v>
      </c>
      <c r="I30" s="10">
        <f>140329254-40812145</f>
        <v>99517109</v>
      </c>
      <c r="J30" s="10">
        <v>90669293.819999993</v>
      </c>
      <c r="K30" s="10">
        <v>56821973.439999998</v>
      </c>
    </row>
    <row r="31" spans="1:12" x14ac:dyDescent="0.25">
      <c r="A31" s="7" t="s">
        <v>30</v>
      </c>
      <c r="B31" s="18">
        <v>15817</v>
      </c>
      <c r="C31" s="18">
        <v>17028</v>
      </c>
      <c r="D31" s="18">
        <v>14914.273598296664</v>
      </c>
      <c r="E31" s="18">
        <v>11996.139544456641</v>
      </c>
      <c r="F31" s="18">
        <v>12854.130630630631</v>
      </c>
      <c r="G31" s="18">
        <v>15467.96635875671</v>
      </c>
      <c r="H31" s="18">
        <v>14847.728968476031</v>
      </c>
      <c r="I31" s="18">
        <v>17609.18373667531</v>
      </c>
      <c r="J31" s="18">
        <v>18064.508067460029</v>
      </c>
      <c r="K31" s="18">
        <v>15987.208000000001</v>
      </c>
    </row>
    <row r="32" spans="1:12" ht="17.25" x14ac:dyDescent="0.25">
      <c r="A32" s="7" t="s">
        <v>22</v>
      </c>
      <c r="B32" s="4">
        <v>4.5</v>
      </c>
      <c r="C32" s="4">
        <v>4.3</v>
      </c>
      <c r="D32" s="4">
        <v>4.0999999999999996</v>
      </c>
      <c r="E32" s="4">
        <v>3.2</v>
      </c>
      <c r="F32" s="4">
        <v>4.0999999999999996</v>
      </c>
      <c r="G32" s="4">
        <v>4.5</v>
      </c>
      <c r="H32" s="4">
        <v>3.4</v>
      </c>
      <c r="I32" s="4">
        <v>3.4</v>
      </c>
      <c r="J32" s="4">
        <v>3.4</v>
      </c>
      <c r="K32" s="4">
        <v>2.4</v>
      </c>
    </row>
    <row r="33" spans="1:12" x14ac:dyDescent="0.25">
      <c r="A33" s="7" t="s">
        <v>28</v>
      </c>
      <c r="B33" s="17" t="s">
        <v>32</v>
      </c>
      <c r="C33" s="17" t="s">
        <v>32</v>
      </c>
      <c r="D33" s="17" t="s">
        <v>32</v>
      </c>
      <c r="E33" s="17" t="s">
        <v>32</v>
      </c>
      <c r="F33" s="17" t="s">
        <v>33</v>
      </c>
      <c r="G33" s="17" t="s">
        <v>29</v>
      </c>
      <c r="H33" s="17" t="s">
        <v>29</v>
      </c>
      <c r="I33" s="17" t="s">
        <v>29</v>
      </c>
      <c r="J33" s="17" t="s">
        <v>29</v>
      </c>
      <c r="K33" s="17" t="s">
        <v>29</v>
      </c>
      <c r="L33" s="17" t="s">
        <v>46</v>
      </c>
    </row>
    <row r="34" spans="1:12" x14ac:dyDescent="0.25">
      <c r="A34" s="7" t="s">
        <v>48</v>
      </c>
      <c r="B34" s="18">
        <v>680</v>
      </c>
      <c r="C34" s="18">
        <v>701</v>
      </c>
      <c r="D34" s="18">
        <v>769</v>
      </c>
      <c r="E34" s="18">
        <v>780</v>
      </c>
      <c r="F34" s="18">
        <v>786</v>
      </c>
      <c r="G34" s="18">
        <v>776</v>
      </c>
      <c r="H34" s="18">
        <v>775</v>
      </c>
      <c r="I34" s="18">
        <v>776</v>
      </c>
      <c r="J34" s="18">
        <v>786</v>
      </c>
      <c r="K34" s="18">
        <v>779</v>
      </c>
      <c r="L34" s="17"/>
    </row>
    <row r="35" spans="1:12" x14ac:dyDescent="0.25">
      <c r="A35" s="7" t="s">
        <v>49</v>
      </c>
      <c r="B35" s="28">
        <v>1226</v>
      </c>
      <c r="C35" s="28">
        <v>1330</v>
      </c>
      <c r="D35" s="28">
        <v>1335</v>
      </c>
      <c r="E35" s="28">
        <v>1365</v>
      </c>
      <c r="F35" s="28">
        <v>1351</v>
      </c>
      <c r="G35" s="28">
        <v>1327</v>
      </c>
      <c r="H35" s="28">
        <v>1329</v>
      </c>
      <c r="I35" s="28">
        <v>1317</v>
      </c>
      <c r="J35" s="28">
        <v>1293</v>
      </c>
      <c r="K35" s="28">
        <v>1264</v>
      </c>
      <c r="L35" s="17"/>
    </row>
    <row r="36" spans="1:12" ht="6.95" customHeight="1" x14ac:dyDescent="0.25">
      <c r="A36" s="7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2" x14ac:dyDescent="0.25">
      <c r="A37" s="1" t="s">
        <v>21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2" s="2" customFormat="1" x14ac:dyDescent="0.25">
      <c r="A38" s="5" t="s">
        <v>15</v>
      </c>
      <c r="B38" s="10">
        <v>461097129</v>
      </c>
      <c r="C38" s="10">
        <v>474348596</v>
      </c>
      <c r="D38" s="10">
        <v>474958982</v>
      </c>
      <c r="E38" s="10">
        <v>476899057</v>
      </c>
      <c r="F38" s="10">
        <v>496521596</v>
      </c>
      <c r="G38" s="10">
        <v>531249925</v>
      </c>
      <c r="H38" s="10">
        <v>576399795</v>
      </c>
      <c r="I38" s="10">
        <v>588475434</v>
      </c>
      <c r="J38" s="10">
        <v>570825026</v>
      </c>
      <c r="K38" s="10">
        <v>541113040</v>
      </c>
    </row>
    <row r="39" spans="1:12" x14ac:dyDescent="0.25">
      <c r="A39" s="12" t="s">
        <v>16</v>
      </c>
      <c r="B39" s="16">
        <v>253156965</v>
      </c>
      <c r="C39" s="16">
        <v>275825177</v>
      </c>
      <c r="D39" s="16">
        <v>292816910</v>
      </c>
      <c r="E39" s="16">
        <v>298307669</v>
      </c>
      <c r="F39" s="16">
        <v>303713570</v>
      </c>
      <c r="G39" s="16">
        <v>304458942</v>
      </c>
      <c r="H39" s="16">
        <v>309490019</v>
      </c>
      <c r="I39" s="16">
        <v>305023880</v>
      </c>
      <c r="J39" s="16">
        <v>332897094</v>
      </c>
      <c r="K39" s="16">
        <v>365995112</v>
      </c>
    </row>
    <row r="40" spans="1:12" x14ac:dyDescent="0.25">
      <c r="A40" s="7" t="s">
        <v>11</v>
      </c>
      <c r="B40" s="11">
        <v>42513677</v>
      </c>
      <c r="C40" s="10">
        <v>38738096</v>
      </c>
      <c r="D40" s="10">
        <v>35624887</v>
      </c>
      <c r="E40" s="10">
        <v>31564022</v>
      </c>
      <c r="F40" s="10">
        <v>37870633</v>
      </c>
      <c r="G40" s="10">
        <v>32690128</v>
      </c>
      <c r="H40" s="10">
        <v>84425012</v>
      </c>
      <c r="I40" s="10">
        <v>114402042</v>
      </c>
      <c r="J40" s="10">
        <v>106769168</v>
      </c>
      <c r="K40" s="11">
        <v>99932140</v>
      </c>
      <c r="L40" s="2"/>
    </row>
    <row r="41" spans="1:12" x14ac:dyDescent="0.25">
      <c r="A41" s="23" t="s">
        <v>42</v>
      </c>
      <c r="B41" s="16">
        <f t="shared" ref="B41:K41" si="1">+B7-B19</f>
        <v>28613306</v>
      </c>
      <c r="C41" s="16">
        <f t="shared" si="1"/>
        <v>14765498</v>
      </c>
      <c r="D41" s="16">
        <f t="shared" si="1"/>
        <v>3814069</v>
      </c>
      <c r="E41" s="16">
        <f t="shared" si="1"/>
        <v>-3410253</v>
      </c>
      <c r="F41" s="16">
        <f t="shared" si="1"/>
        <v>11478362</v>
      </c>
      <c r="G41" s="16">
        <f t="shared" si="1"/>
        <v>40028006</v>
      </c>
      <c r="H41" s="16">
        <f t="shared" si="1"/>
        <v>-8984190</v>
      </c>
      <c r="I41" s="16">
        <f t="shared" si="1"/>
        <v>-8510319</v>
      </c>
      <c r="J41" s="16">
        <f t="shared" si="1"/>
        <v>-3270922</v>
      </c>
      <c r="K41" s="16">
        <f t="shared" si="1"/>
        <v>-25736277</v>
      </c>
    </row>
    <row r="42" spans="1:12" ht="6.95" customHeight="1" x14ac:dyDescent="0.25"/>
    <row r="43" spans="1:12" s="25" customFormat="1" ht="12.95" customHeight="1" x14ac:dyDescent="0.2">
      <c r="A43" s="25" t="s">
        <v>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s="25" customFormat="1" ht="12.95" customHeight="1" x14ac:dyDescent="0.2">
      <c r="A44" s="25" t="s">
        <v>13</v>
      </c>
    </row>
    <row r="45" spans="1:12" s="25" customFormat="1" ht="12.95" customHeight="1" x14ac:dyDescent="0.2">
      <c r="A45" s="25" t="s">
        <v>27</v>
      </c>
    </row>
    <row r="46" spans="1:12" s="25" customFormat="1" ht="12.95" customHeight="1" x14ac:dyDescent="0.2">
      <c r="A46" s="25" t="s">
        <v>23</v>
      </c>
    </row>
    <row r="47" spans="1:12" s="25" customFormat="1" ht="12.95" customHeight="1" x14ac:dyDescent="0.2">
      <c r="A47" s="25" t="s">
        <v>24</v>
      </c>
    </row>
  </sheetData>
  <mergeCells count="2">
    <mergeCell ref="D3:E3"/>
    <mergeCell ref="H3:I3"/>
  </mergeCells>
  <printOptions gridLines="1"/>
  <pageMargins left="0.7" right="0.7" top="0.5" bottom="0.5" header="0.3" footer="0.3"/>
  <pageSetup paperSize="5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 year</vt:lpstr>
      <vt:lpstr>'10 year'!Print_Titles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THeigel</dc:creator>
  <cp:lastModifiedBy>WSUadm</cp:lastModifiedBy>
  <cp:lastPrinted>2016-04-25T14:20:32Z</cp:lastPrinted>
  <dcterms:created xsi:type="dcterms:W3CDTF">2015-10-23T17:48:40Z</dcterms:created>
  <dcterms:modified xsi:type="dcterms:W3CDTF">2016-04-25T14:20:59Z</dcterms:modified>
</cp:coreProperties>
</file>