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550" activeTab="0"/>
  </bookViews>
  <sheets>
    <sheet name="Blank Score Sheet" sheetId="1" r:id="rId1"/>
  </sheets>
  <externalReferences>
    <externalReference r:id="rId4"/>
  </externalReferences>
  <definedNames>
    <definedName name="_xlfn.COUNTIFS" hidden="1">#NAME?</definedName>
    <definedName name="_xlfn.IFERROR" hidden="1">#NAME?</definedName>
    <definedName name="Events">'Blank Score Sheet'!$Y$39:$Y$71</definedName>
    <definedName name="_xlnm.Print_Area" localSheetId="0">'Blank Score Sheet'!$A$1:$O$73</definedName>
    <definedName name="SortOrder">'Blank Score Sheet'!$AB$2:$AB$3</definedName>
  </definedNames>
  <calcPr fullCalcOnLoad="1"/>
</workbook>
</file>

<file path=xl/sharedStrings.xml><?xml version="1.0" encoding="utf-8"?>
<sst xmlns="http://schemas.openxmlformats.org/spreadsheetml/2006/main" count="297" uniqueCount="153">
  <si>
    <t>Data copied for calculations above.  Ignore these columns if you can see them.  
They should be hidden.</t>
  </si>
  <si>
    <t>Write It Do It</t>
  </si>
  <si>
    <t>Wright Stuff</t>
  </si>
  <si>
    <t>Wind Power</t>
  </si>
  <si>
    <t>Towers</t>
  </si>
  <si>
    <t>Scrambler</t>
  </si>
  <si>
    <t>Rocks and Minerals</t>
  </si>
  <si>
    <t>Road Scholar</t>
  </si>
  <si>
    <t>Reach for the Stars</t>
  </si>
  <si>
    <t>Optics</t>
  </si>
  <si>
    <t>Mission Possible</t>
  </si>
  <si>
    <t>Microbe Mission</t>
  </si>
  <si>
    <t>Meteorology</t>
  </si>
  <si>
    <t>Invasive Species</t>
  </si>
  <si>
    <t>Hovercraft</t>
  </si>
  <si>
    <t>Food Science</t>
  </si>
  <si>
    <t>Fast Facts</t>
  </si>
  <si>
    <t>Experimental Design</t>
  </si>
  <si>
    <t>Ecology</t>
  </si>
  <si>
    <t>Dynamic Planet</t>
  </si>
  <si>
    <t>Disease Detectives</t>
  </si>
  <si>
    <t>Crime Busters</t>
  </si>
  <si>
    <t>Bottle Rocket</t>
  </si>
  <si>
    <t>Anatomy and Physiology</t>
  </si>
  <si>
    <t>Top 12 Results</t>
  </si>
  <si>
    <t>Total Errors:</t>
  </si>
  <si>
    <t># of ranks</t>
  </si>
  <si>
    <t># of distinct</t>
  </si>
  <si>
    <t>Tie Check</t>
  </si>
  <si>
    <t>Total:</t>
  </si>
  <si>
    <t># of p</t>
  </si>
  <si>
    <t># of dq</t>
  </si>
  <si>
    <t># of ns</t>
  </si>
  <si>
    <t>6th</t>
  </si>
  <si>
    <t># of Scores</t>
  </si>
  <si>
    <t>5th</t>
  </si>
  <si>
    <t>Blank Check</t>
  </si>
  <si>
    <t>4th</t>
  </si>
  <si>
    <t>3rd</t>
  </si>
  <si>
    <t>dq=</t>
  </si>
  <si>
    <t>2nd</t>
  </si>
  <si>
    <t>ns=</t>
  </si>
  <si>
    <t>1st</t>
  </si>
  <si>
    <t>p=</t>
  </si>
  <si>
    <t>Tie</t>
  </si>
  <si>
    <t>Tier</t>
  </si>
  <si>
    <t>Score</t>
  </si>
  <si>
    <t>Team</t>
  </si>
  <si>
    <t>Place</t>
  </si>
  <si>
    <t>Max Points</t>
  </si>
  <si>
    <t># compete teams =</t>
  </si>
  <si>
    <t>Medal Summary</t>
  </si>
  <si>
    <t>Max Team #</t>
  </si>
  <si>
    <t>Team # Calcs</t>
  </si>
  <si>
    <t>Correlation Error</t>
  </si>
  <si>
    <t>High Value Wins</t>
  </si>
  <si>
    <t>Ties</t>
  </si>
  <si>
    <t>Scores</t>
  </si>
  <si>
    <t>Convert to -1/+1</t>
  </si>
  <si>
    <t>Event:</t>
  </si>
  <si>
    <t>Low Value Wins</t>
  </si>
  <si>
    <t>Sort Order Selections</t>
  </si>
  <si>
    <t xml:space="preserve"> Rank</t>
  </si>
  <si>
    <t>Combine Raw, Tiers, TBs</t>
  </si>
  <si>
    <t>Text Check</t>
  </si>
  <si>
    <t>Tie Break</t>
  </si>
  <si>
    <t>Raw Score</t>
  </si>
  <si>
    <t>Team #</t>
  </si>
  <si>
    <t>Data copied for calculations below.  Ignore these columns if you can see them.  
They should be hidden.</t>
  </si>
  <si>
    <t>Points</t>
  </si>
  <si>
    <t>Team Name (State)</t>
  </si>
  <si>
    <t>State</t>
  </si>
  <si>
    <t>#</t>
  </si>
  <si>
    <t/>
  </si>
  <si>
    <t>ns</t>
  </si>
  <si>
    <t>2017 WSU Science Olympiad Invitational</t>
  </si>
  <si>
    <t>SCORE REPORT FORM DIV. B</t>
  </si>
  <si>
    <t>TN</t>
  </si>
  <si>
    <t>Cedar Springs Homeschool (TN)</t>
  </si>
  <si>
    <t>IL</t>
  </si>
  <si>
    <t>Arlington Heights South - Varsity (IL)</t>
  </si>
  <si>
    <t>Arlington Heights South - JV (IL)</t>
  </si>
  <si>
    <t>MI</t>
  </si>
  <si>
    <t>Baker MS - Blue (MI)</t>
  </si>
  <si>
    <t>Baker MS - Red  (MI)</t>
  </si>
  <si>
    <t>OH</t>
  </si>
  <si>
    <t>Baker MS (OH)</t>
  </si>
  <si>
    <t>Bearden MS - A (TN)</t>
  </si>
  <si>
    <t>Bearden MS - B (TN)</t>
  </si>
  <si>
    <t>TX</t>
  </si>
  <si>
    <t>Beckendorf JHS - Green (TX)</t>
  </si>
  <si>
    <t>Beckendorf JHS - Orange (TX)</t>
  </si>
  <si>
    <t>Birmingham Covington School - Black (MI)</t>
  </si>
  <si>
    <t>Birmingham Covington School - Gold (MI)</t>
  </si>
  <si>
    <t>WI</t>
  </si>
  <si>
    <t>Boyceville - JV (WI)</t>
  </si>
  <si>
    <t>Boyceville - Varsity (WI)</t>
  </si>
  <si>
    <t>NY</t>
  </si>
  <si>
    <t>Bro. Joseph Fox Latin School (NY)</t>
  </si>
  <si>
    <t>Canal Winchester - Maroon (OH)</t>
  </si>
  <si>
    <t>Canal Winchester - White (OH)</t>
  </si>
  <si>
    <t>Detroit Country Day (MI)</t>
  </si>
  <si>
    <t>GA</t>
  </si>
  <si>
    <t>Fulton Science Acad. - A (GA)</t>
  </si>
  <si>
    <t>Fulton Science Acad. - B (GA)</t>
  </si>
  <si>
    <t>Holy Angels - Blue (OH)</t>
  </si>
  <si>
    <t>Holy Angels - Gold (OH)</t>
  </si>
  <si>
    <t>KY</t>
  </si>
  <si>
    <t>Hopkinsville MS (KY)</t>
  </si>
  <si>
    <t>Magsig MS - Black (OH)</t>
  </si>
  <si>
    <t>Magsig MS - Gold (OH)</t>
  </si>
  <si>
    <t>Marie Murphy MS (IL)</t>
  </si>
  <si>
    <t>Meads Mill MS - Gold (MI)</t>
  </si>
  <si>
    <t>Meads Mill MS - Maroon (MI)</t>
  </si>
  <si>
    <t>Meyzeek MS - Kodiaks (KY)</t>
  </si>
  <si>
    <t>Meyzeek MS - Suns (KY)</t>
  </si>
  <si>
    <t>SC</t>
  </si>
  <si>
    <t>Clinton MS (SC)</t>
  </si>
  <si>
    <t>New Albany MS - A (OH)</t>
  </si>
  <si>
    <t>New Albany MS - B (OH)</t>
  </si>
  <si>
    <t>New Richmond MS - A (OH)</t>
  </si>
  <si>
    <t>New Richmond MS - B (OH)</t>
  </si>
  <si>
    <t>NC</t>
  </si>
  <si>
    <t>Piedmont IB - JV (NC)</t>
  </si>
  <si>
    <t>Piedmont IB - Varsity (NC)</t>
  </si>
  <si>
    <t>IN</t>
  </si>
  <si>
    <t>Raymond Park M.S. - Lightening (IN)</t>
  </si>
  <si>
    <t>Raymond Park M.S. - Thunder (IN)</t>
  </si>
  <si>
    <t>Russell - Maroon (KY)</t>
  </si>
  <si>
    <t>Science and Arts Acad. - JV (IL)</t>
  </si>
  <si>
    <t>Science and Arts Acad. - Varsity (IL)</t>
  </si>
  <si>
    <t>PA</t>
  </si>
  <si>
    <t>Shady Side Acad. - A (PA)</t>
  </si>
  <si>
    <t>Shady Side Acad. - B (PA)</t>
  </si>
  <si>
    <t>Solon MS - A (OH)</t>
  </si>
  <si>
    <t>Solon MS - B (OH)</t>
  </si>
  <si>
    <t>Springhouse MS - Blue (PA)</t>
  </si>
  <si>
    <t>Springhouse MS - White (PA)</t>
  </si>
  <si>
    <t>Tower Heights MS - Black (OH)</t>
  </si>
  <si>
    <t>Tower Heights MS - Orange (OH)</t>
  </si>
  <si>
    <t>Twin Valley South (OH)</t>
  </si>
  <si>
    <t>Watts MS - Black (OH)</t>
  </si>
  <si>
    <t>Watts MS - Gold (OH)</t>
  </si>
  <si>
    <t>West Liberty-Salem MS - 1 (OH)</t>
  </si>
  <si>
    <t>West Liberty-Salem MS - 2 (OH)</t>
  </si>
  <si>
    <t>Westlake MS -  Green (OH)</t>
  </si>
  <si>
    <t>Westlake MS -  White (OH)</t>
  </si>
  <si>
    <t>Wyoming MS - A (OH)</t>
  </si>
  <si>
    <t>Wyoming MS - B (OH)</t>
  </si>
  <si>
    <t>Shawnee MS - Red (OH)</t>
  </si>
  <si>
    <t>INSTRUCTIONS:
1. PLEASE BRING THIS FORM TO HEADQUARTERS ASAP!
2. Only fill in the YELLOW cells.  Everything else is automatic.
3. Special codes: "p" for participation, "ns" for no show, "dq" for dq'd (without the quotes) allowed in any column.
4. Raw Score column: A red warning box indicates if you have blank scores and haven't put in a special code from above
5.(Optional) Tier column: Tier 1 ranks higher than Tier 2, etc.
6.(Optional) Tie Break column: A red warning box indicates if you have ties and the tied rows are highlighted red.  To resolve, fill in those rows with the value from the tie break question.
7. Sort Order selectors: use drop down list to set high vs. low wins for raw scores and tie breaks.
8. Tournament Specific Info:</t>
  </si>
  <si>
    <t>HQ Phone: 6145707251
HQ Location: 4th floor Millett
Website/Email: soscoring@chalker.org</t>
  </si>
  <si>
    <t>Sort Orders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</si>
</sst>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0"/>
      <color indexed="8"/>
      <name val="Calibri"/>
      <family val="2"/>
    </font>
    <font>
      <b/>
      <sz val="14"/>
      <color indexed="8"/>
      <name val="Calibri"/>
      <family val="2"/>
    </font>
    <font>
      <sz val="9"/>
      <color indexed="8"/>
      <name val="Calibri"/>
      <family val="2"/>
    </font>
    <font>
      <sz val="8"/>
      <color indexed="8"/>
      <name val="Calibri"/>
      <family val="2"/>
    </font>
    <font>
      <b/>
      <sz val="12"/>
      <color indexed="8"/>
      <name val="Calibri"/>
      <family val="2"/>
    </font>
    <font>
      <sz val="11"/>
      <name val="Calibri"/>
      <family val="2"/>
    </font>
    <font>
      <b/>
      <sz val="10"/>
      <color indexed="8"/>
      <name val="Calibri"/>
      <family val="2"/>
    </font>
    <font>
      <b/>
      <sz val="10"/>
      <color indexed="9"/>
      <name val="Calibri"/>
      <family val="2"/>
    </font>
    <font>
      <sz val="8"/>
      <name val="Calibri"/>
      <family val="2"/>
    </font>
    <font>
      <b/>
      <sz val="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0"/>
      <color theme="1"/>
      <name val="Calibri"/>
      <family val="2"/>
    </font>
    <font>
      <b/>
      <sz val="14"/>
      <color theme="1"/>
      <name val="Calibri"/>
      <family val="2"/>
    </font>
    <font>
      <sz val="9"/>
      <color theme="1"/>
      <name val="Calibri"/>
      <family val="2"/>
    </font>
    <font>
      <sz val="8"/>
      <color theme="1"/>
      <name val="Calibri"/>
      <family val="2"/>
    </font>
    <font>
      <b/>
      <sz val="12"/>
      <color theme="1"/>
      <name val="Calibri"/>
      <family val="2"/>
    </font>
    <font>
      <b/>
      <sz val="10"/>
      <color theme="1"/>
      <name val="Calibri"/>
      <family val="2"/>
    </font>
    <font>
      <b/>
      <sz val="10"/>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ont="1" applyAlignment="1" applyProtection="1">
      <alignment/>
      <protection/>
    </xf>
    <xf numFmtId="49" fontId="0" fillId="0" borderId="0" xfId="0" applyNumberFormat="1" applyFont="1" applyAlignment="1" applyProtection="1">
      <alignment/>
      <protection/>
    </xf>
    <xf numFmtId="0" fontId="46" fillId="0" borderId="0" xfId="0" applyFont="1" applyAlignment="1" applyProtection="1">
      <alignment/>
      <protection/>
    </xf>
    <xf numFmtId="0" fontId="47" fillId="0" borderId="0" xfId="0" applyFont="1" applyAlignment="1" applyProtection="1">
      <alignment/>
      <protection/>
    </xf>
    <xf numFmtId="0" fontId="0" fillId="0" borderId="0" xfId="0" applyNumberFormat="1" applyAlignment="1" applyProtection="1">
      <alignment/>
      <protection/>
    </xf>
    <xf numFmtId="0" fontId="48" fillId="33" borderId="0" xfId="0" applyFont="1" applyFill="1" applyAlignment="1" applyProtection="1">
      <alignment horizontal="center" vertical="center" wrapText="1"/>
      <protection/>
    </xf>
    <xf numFmtId="0" fontId="49" fillId="0" borderId="0" xfId="0" applyFont="1" applyAlignment="1" applyProtection="1">
      <alignment vertical="top" wrapText="1"/>
      <protection/>
    </xf>
    <xf numFmtId="0" fontId="47" fillId="0" borderId="10" xfId="0" applyFont="1" applyBorder="1" applyAlignment="1" applyProtection="1">
      <alignment/>
      <protection/>
    </xf>
    <xf numFmtId="0" fontId="0" fillId="0" borderId="10" xfId="0" applyFont="1" applyBorder="1" applyAlignment="1" applyProtection="1">
      <alignment/>
      <protection/>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50" fillId="0" borderId="0" xfId="0" applyFont="1" applyAlignment="1" applyProtection="1">
      <alignment horizontal="left" vertical="top" wrapText="1"/>
      <protection/>
    </xf>
    <xf numFmtId="0" fontId="51" fillId="0" borderId="0" xfId="0" applyFont="1" applyAlignment="1" applyProtection="1">
      <alignment horizontal="center" vertical="center" textRotation="90" wrapText="1"/>
      <protection/>
    </xf>
    <xf numFmtId="0" fontId="47" fillId="34" borderId="11" xfId="0" applyFont="1" applyFill="1" applyBorder="1" applyAlignment="1" applyProtection="1">
      <alignment horizontal="center" vertical="center"/>
      <protection/>
    </xf>
    <xf numFmtId="0" fontId="47" fillId="34" borderId="0" xfId="0" applyFont="1" applyFill="1" applyBorder="1" applyAlignment="1" applyProtection="1">
      <alignment horizontal="center" vertical="center"/>
      <protection/>
    </xf>
    <xf numFmtId="49" fontId="0" fillId="35" borderId="13" xfId="0" applyNumberFormat="1" applyFont="1" applyFill="1" applyBorder="1" applyAlignment="1" applyProtection="1">
      <alignment horizontal="center" vertical="center"/>
      <protection locked="0"/>
    </xf>
    <xf numFmtId="49" fontId="24" fillId="35" borderId="13" xfId="0" applyNumberFormat="1" applyFont="1" applyFill="1" applyBorder="1" applyAlignment="1" applyProtection="1">
      <alignment horizontal="center" vertical="center"/>
      <protection locked="0"/>
    </xf>
    <xf numFmtId="0" fontId="47" fillId="34" borderId="0" xfId="0" applyFont="1" applyFill="1" applyBorder="1" applyAlignment="1" applyProtection="1">
      <alignment horizontal="left"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49" fontId="24" fillId="36" borderId="13" xfId="0" applyNumberFormat="1" applyFont="1" applyFill="1" applyBorder="1" applyAlignment="1" applyProtection="1">
      <alignment horizontal="center" vertical="center"/>
      <protection locked="0"/>
    </xf>
    <xf numFmtId="0" fontId="47" fillId="0" borderId="0" xfId="0" applyFont="1" applyBorder="1" applyAlignment="1" applyProtection="1">
      <alignment horizontal="left" vertical="center"/>
      <protection/>
    </xf>
    <xf numFmtId="0" fontId="47" fillId="37" borderId="11" xfId="0" applyFont="1" applyFill="1" applyBorder="1" applyAlignment="1" applyProtection="1">
      <alignment horizontal="center" vertical="center"/>
      <protection/>
    </xf>
    <xf numFmtId="0" fontId="47" fillId="37" borderId="0" xfId="0" applyFont="1" applyFill="1" applyBorder="1" applyAlignment="1" applyProtection="1">
      <alignment horizontal="center" vertical="center"/>
      <protection/>
    </xf>
    <xf numFmtId="0" fontId="47" fillId="37"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0" fillId="0" borderId="15" xfId="0" applyBorder="1" applyAlignment="1">
      <alignment/>
    </xf>
    <xf numFmtId="0" fontId="0" fillId="0" borderId="15" xfId="0" applyFont="1" applyBorder="1" applyAlignment="1" applyProtection="1">
      <alignment/>
      <protection/>
    </xf>
    <xf numFmtId="0" fontId="0" fillId="0" borderId="16" xfId="0" applyBorder="1" applyAlignment="1" applyProtection="1">
      <alignment/>
      <protection/>
    </xf>
    <xf numFmtId="0" fontId="0" fillId="0" borderId="11" xfId="0" applyFont="1" applyBorder="1" applyAlignment="1" applyProtection="1">
      <alignment/>
      <protection/>
    </xf>
    <xf numFmtId="0" fontId="0" fillId="0" borderId="0" xfId="0" applyBorder="1" applyAlignment="1">
      <alignment/>
    </xf>
    <xf numFmtId="0" fontId="0" fillId="0" borderId="0" xfId="0" applyFont="1" applyBorder="1" applyAlignment="1" applyProtection="1">
      <alignment/>
      <protection/>
    </xf>
    <xf numFmtId="0" fontId="0" fillId="0" borderId="12" xfId="0" applyBorder="1" applyAlignment="1" applyProtection="1">
      <alignment/>
      <protection/>
    </xf>
    <xf numFmtId="0" fontId="22" fillId="0" borderId="0" xfId="0" applyFont="1" applyAlignment="1" applyProtection="1">
      <alignment horizontal="left" vertical="top" wrapText="1"/>
      <protection/>
    </xf>
    <xf numFmtId="0" fontId="0" fillId="0" borderId="0" xfId="0" applyFont="1" applyAlignment="1" applyProtection="1">
      <alignment/>
      <protection/>
    </xf>
    <xf numFmtId="0" fontId="0" fillId="0" borderId="17" xfId="0" applyFont="1" applyBorder="1" applyAlignment="1" applyProtection="1">
      <alignment/>
      <protection/>
    </xf>
    <xf numFmtId="0" fontId="0" fillId="0" borderId="10" xfId="0" applyBorder="1" applyAlignment="1" applyProtection="1">
      <alignment horizontal="center"/>
      <protection/>
    </xf>
    <xf numFmtId="0" fontId="0" fillId="0" borderId="18" xfId="0" applyBorder="1" applyAlignment="1" applyProtection="1">
      <alignment horizontal="center"/>
      <protection/>
    </xf>
    <xf numFmtId="0" fontId="0" fillId="0" borderId="19" xfId="0" applyFont="1" applyBorder="1" applyAlignment="1" applyProtection="1">
      <alignment/>
      <protection/>
    </xf>
    <xf numFmtId="0" fontId="0" fillId="0" borderId="20" xfId="0" applyBorder="1" applyAlignment="1" applyProtection="1">
      <alignment horizontal="right"/>
      <protection/>
    </xf>
    <xf numFmtId="0" fontId="0" fillId="0" borderId="16" xfId="0" applyBorder="1" applyAlignment="1" applyProtection="1">
      <alignment horizontal="right"/>
      <protection/>
    </xf>
    <xf numFmtId="0" fontId="0" fillId="0" borderId="12" xfId="0" applyBorder="1" applyAlignment="1" applyProtection="1">
      <alignment horizontal="right"/>
      <protection/>
    </xf>
    <xf numFmtId="0" fontId="0" fillId="0" borderId="0" xfId="0" applyAlignment="1" applyProtection="1">
      <alignment/>
      <protection/>
    </xf>
    <xf numFmtId="0" fontId="0" fillId="0" borderId="17" xfId="0" applyBorder="1" applyAlignment="1" applyProtection="1">
      <alignment horizontal="center"/>
      <protection/>
    </xf>
    <xf numFmtId="0" fontId="47" fillId="34" borderId="14" xfId="0" applyFont="1" applyFill="1" applyBorder="1" applyAlignment="1" applyProtection="1">
      <alignment horizontal="center"/>
      <protection/>
    </xf>
    <xf numFmtId="0" fontId="47" fillId="34" borderId="15" xfId="0" applyFont="1" applyFill="1" applyBorder="1" applyAlignment="1" applyProtection="1">
      <alignment horizontal="center"/>
      <protection/>
    </xf>
    <xf numFmtId="0" fontId="52" fillId="34" borderId="16" xfId="0" applyFont="1" applyFill="1" applyBorder="1" applyAlignment="1" applyProtection="1">
      <alignment horizontal="center"/>
      <protection/>
    </xf>
    <xf numFmtId="0" fontId="47" fillId="34" borderId="11" xfId="0" applyFont="1" applyFill="1" applyBorder="1" applyAlignment="1" applyProtection="1">
      <alignment horizontal="center"/>
      <protection/>
    </xf>
    <xf numFmtId="0" fontId="47" fillId="34" borderId="0" xfId="0" applyFont="1" applyFill="1" applyBorder="1" applyAlignment="1" applyProtection="1">
      <alignment horizontal="center"/>
      <protection/>
    </xf>
    <xf numFmtId="0" fontId="52" fillId="34" borderId="12" xfId="0" applyFont="1" applyFill="1" applyBorder="1" applyAlignment="1" applyProtection="1">
      <alignment horizontal="center"/>
      <protection/>
    </xf>
    <xf numFmtId="0" fontId="47" fillId="0" borderId="11" xfId="0" applyFont="1" applyBorder="1" applyAlignment="1" applyProtection="1">
      <alignment horizontal="center"/>
      <protection/>
    </xf>
    <xf numFmtId="0" fontId="47" fillId="0" borderId="0" xfId="0" applyFont="1" applyBorder="1" applyAlignment="1" applyProtection="1">
      <alignment horizontal="center"/>
      <protection/>
    </xf>
    <xf numFmtId="0" fontId="52" fillId="0" borderId="12" xfId="0" applyFont="1" applyBorder="1" applyAlignment="1" applyProtection="1">
      <alignment horizontal="center"/>
      <protection/>
    </xf>
    <xf numFmtId="0" fontId="47" fillId="37" borderId="11" xfId="0" applyFont="1" applyFill="1" applyBorder="1" applyAlignment="1" applyProtection="1">
      <alignment horizontal="center"/>
      <protection/>
    </xf>
    <xf numFmtId="0" fontId="47" fillId="37" borderId="0" xfId="0" applyFont="1" applyFill="1" applyBorder="1" applyAlignment="1" applyProtection="1">
      <alignment horizontal="center"/>
      <protection/>
    </xf>
    <xf numFmtId="0" fontId="52" fillId="37" borderId="12" xfId="0" applyFont="1" applyFill="1" applyBorder="1" applyAlignment="1" applyProtection="1">
      <alignment horizontal="center"/>
      <protection/>
    </xf>
    <xf numFmtId="0" fontId="0" fillId="0" borderId="0" xfId="0" applyFont="1" applyAlignment="1" applyProtection="1">
      <alignment wrapText="1"/>
      <protection/>
    </xf>
    <xf numFmtId="0" fontId="47" fillId="0" borderId="17" xfId="0" applyFont="1" applyBorder="1" applyAlignment="1" applyProtection="1">
      <alignment horizontal="center"/>
      <protection/>
    </xf>
    <xf numFmtId="0" fontId="47" fillId="0" borderId="10" xfId="0" applyFont="1" applyBorder="1" applyAlignment="1" applyProtection="1">
      <alignment horizontal="center"/>
      <protection/>
    </xf>
    <xf numFmtId="0" fontId="52" fillId="0" borderId="18" xfId="0" applyFont="1" applyBorder="1" applyAlignment="1" applyProtection="1">
      <alignment horizontal="center"/>
      <protection/>
    </xf>
    <xf numFmtId="0" fontId="53" fillId="38" borderId="17" xfId="0" applyFont="1" applyFill="1" applyBorder="1" applyAlignment="1" applyProtection="1">
      <alignment horizontal="center"/>
      <protection/>
    </xf>
    <xf numFmtId="0" fontId="53" fillId="38" borderId="10" xfId="0" applyFont="1" applyFill="1" applyBorder="1" applyAlignment="1" applyProtection="1">
      <alignment horizontal="center"/>
      <protection/>
    </xf>
    <xf numFmtId="0" fontId="53" fillId="38" borderId="18" xfId="0" applyFont="1" applyFill="1" applyBorder="1" applyAlignment="1" applyProtection="1">
      <alignment horizontal="center"/>
      <protection/>
    </xf>
    <xf numFmtId="0" fontId="0" fillId="0" borderId="11" xfId="0" applyFont="1" applyBorder="1" applyAlignment="1" applyProtection="1">
      <alignment wrapText="1"/>
      <protection/>
    </xf>
    <xf numFmtId="0" fontId="0" fillId="0" borderId="12" xfId="0" applyBorder="1" applyAlignment="1" applyProtection="1">
      <alignment horizontal="right" wrapText="1"/>
      <protection/>
    </xf>
    <xf numFmtId="0" fontId="53" fillId="38" borderId="15" xfId="0" applyFont="1" applyFill="1" applyBorder="1" applyAlignment="1" applyProtection="1">
      <alignment horizontal="center" wrapText="1"/>
      <protection/>
    </xf>
    <xf numFmtId="0" fontId="0" fillId="0" borderId="17" xfId="0" applyFont="1" applyBorder="1" applyAlignment="1" applyProtection="1">
      <alignment horizontal="center"/>
      <protection/>
    </xf>
    <xf numFmtId="0" fontId="0" fillId="0" borderId="18" xfId="0" applyFont="1" applyBorder="1" applyAlignment="1" applyProtection="1">
      <alignment horizontal="center"/>
      <protection/>
    </xf>
    <xf numFmtId="0" fontId="52" fillId="0" borderId="0" xfId="0" applyFont="1" applyBorder="1" applyAlignment="1" applyProtection="1">
      <alignment wrapText="1"/>
      <protection/>
    </xf>
    <xf numFmtId="0" fontId="44" fillId="0" borderId="0" xfId="0" applyFont="1" applyBorder="1" applyAlignment="1" applyProtection="1">
      <alignment vertical="center" wrapText="1"/>
      <protection/>
    </xf>
    <xf numFmtId="0" fontId="0" fillId="0" borderId="0" xfId="0" applyFont="1" applyAlignment="1" applyProtection="1">
      <alignment horizontal="right"/>
      <protection/>
    </xf>
    <xf numFmtId="0" fontId="0" fillId="35" borderId="14" xfId="0" applyFont="1" applyFill="1" applyBorder="1" applyAlignment="1" applyProtection="1">
      <alignment horizontal="center" vertical="center" wrapText="1" shrinkToFit="1"/>
      <protection locked="0"/>
    </xf>
    <xf numFmtId="0" fontId="0" fillId="35" borderId="15" xfId="0" applyFont="1" applyFill="1" applyBorder="1" applyAlignment="1" applyProtection="1">
      <alignment horizontal="center" vertical="center" wrapText="1" shrinkToFit="1"/>
      <protection locked="0"/>
    </xf>
    <xf numFmtId="0" fontId="44" fillId="0" borderId="15" xfId="0" applyFont="1" applyBorder="1" applyAlignment="1" applyProtection="1">
      <alignment horizontal="center" vertical="center" wrapText="1" shrinkToFit="1"/>
      <protection/>
    </xf>
    <xf numFmtId="0" fontId="44" fillId="0" borderId="16" xfId="0" applyFont="1" applyBorder="1" applyAlignment="1" applyProtection="1">
      <alignment horizontal="center" vertical="center" wrapText="1" shrinkToFit="1"/>
      <protection/>
    </xf>
    <xf numFmtId="0" fontId="0" fillId="0" borderId="0" xfId="0" applyAlignment="1" applyProtection="1">
      <alignment wrapText="1"/>
      <protection/>
    </xf>
    <xf numFmtId="0" fontId="0" fillId="35" borderId="11" xfId="0" applyFont="1" applyFill="1" applyBorder="1" applyAlignment="1" applyProtection="1">
      <alignment horizontal="center" vertical="center" wrapText="1" shrinkToFit="1"/>
      <protection locked="0"/>
    </xf>
    <xf numFmtId="0" fontId="0" fillId="35" borderId="0" xfId="0" applyFont="1" applyFill="1" applyBorder="1" applyAlignment="1" applyProtection="1">
      <alignment horizontal="center" vertical="center" wrapText="1" shrinkToFit="1"/>
      <protection locked="0"/>
    </xf>
    <xf numFmtId="0" fontId="44" fillId="0" borderId="0" xfId="0" applyFont="1" applyBorder="1" applyAlignment="1" applyProtection="1">
      <alignment horizontal="center" vertical="center" wrapText="1" shrinkToFit="1"/>
      <protection/>
    </xf>
    <xf numFmtId="0" fontId="44" fillId="0" borderId="12" xfId="0" applyFont="1" applyBorder="1" applyAlignment="1" applyProtection="1">
      <alignment horizontal="center" vertical="center" wrapText="1" shrinkToFit="1"/>
      <protection/>
    </xf>
    <xf numFmtId="0" fontId="53" fillId="38" borderId="17" xfId="0" applyFont="1" applyFill="1" applyBorder="1" applyAlignment="1" applyProtection="1">
      <alignment horizontal="center" vertical="center"/>
      <protection/>
    </xf>
    <xf numFmtId="0" fontId="53" fillId="38" borderId="10" xfId="0" applyFont="1" applyFill="1" applyBorder="1" applyAlignment="1" applyProtection="1">
      <alignment horizontal="center" vertical="center"/>
      <protection/>
    </xf>
    <xf numFmtId="0" fontId="53" fillId="38" borderId="18" xfId="0" applyFont="1" applyFill="1" applyBorder="1" applyAlignment="1" applyProtection="1">
      <alignment horizontal="center" vertical="center"/>
      <protection/>
    </xf>
    <xf numFmtId="0" fontId="0" fillId="0" borderId="11"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2" xfId="0" applyFont="1" applyBorder="1" applyAlignment="1" applyProtection="1">
      <alignment/>
      <protection/>
    </xf>
    <xf numFmtId="0" fontId="52" fillId="0" borderId="0" xfId="0" applyFont="1" applyAlignment="1" applyProtection="1">
      <alignment horizontal="right" vertical="center"/>
      <protection/>
    </xf>
    <xf numFmtId="0" fontId="27" fillId="0" borderId="11" xfId="0" applyFont="1" applyFill="1" applyBorder="1" applyAlignment="1" applyProtection="1">
      <alignment horizontal="center" wrapText="1"/>
      <protection/>
    </xf>
    <xf numFmtId="0" fontId="27" fillId="0" borderId="0"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52" fillId="0" borderId="0" xfId="0" applyFont="1" applyAlignment="1" applyProtection="1">
      <alignment horizontal="center" vertical="center"/>
      <protection/>
    </xf>
    <xf numFmtId="0" fontId="47" fillId="0" borderId="17"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49" fontId="24" fillId="36" borderId="21" xfId="0" applyNumberFormat="1" applyFont="1" applyFill="1" applyBorder="1" applyAlignment="1" applyProtection="1">
      <alignment horizontal="center" vertical="center"/>
      <protection locked="0"/>
    </xf>
    <xf numFmtId="0" fontId="47" fillId="0" borderId="10" xfId="0" applyFont="1" applyBorder="1" applyAlignment="1" applyProtection="1">
      <alignment horizontal="left" vertical="center"/>
      <protection/>
    </xf>
    <xf numFmtId="0" fontId="28" fillId="37" borderId="0" xfId="0" applyFont="1" applyFill="1" applyAlignment="1" applyProtection="1">
      <alignment horizontal="center" vertical="center" wrapText="1"/>
      <protection/>
    </xf>
    <xf numFmtId="0" fontId="53" fillId="38" borderId="0" xfId="0" applyFont="1" applyFill="1" applyAlignment="1" applyProtection="1">
      <alignment horizontal="center" vertical="center" textRotation="90"/>
      <protection/>
    </xf>
    <xf numFmtId="0" fontId="53" fillId="38" borderId="0" xfId="0" applyFont="1" applyFill="1" applyAlignment="1" applyProtection="1">
      <alignment horizontal="center" vertical="center" wrapText="1"/>
      <protection/>
    </xf>
    <xf numFmtId="0" fontId="53" fillId="38" borderId="0" xfId="0" applyFont="1" applyFill="1" applyAlignment="1" applyProtection="1">
      <alignment horizontal="center" vertical="center"/>
      <protection/>
    </xf>
    <xf numFmtId="0" fontId="47" fillId="35" borderId="0" xfId="0" applyFont="1" applyFill="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5D5D"/>
        </patternFill>
      </fill>
    </dxf>
    <dxf/>
    <dxf>
      <font>
        <color theme="1"/>
      </font>
      <fill>
        <patternFill>
          <bgColor rgb="FFFF5D5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0</xdr:row>
      <xdr:rowOff>66675</xdr:rowOff>
    </xdr:from>
    <xdr:to>
      <xdr:col>15</xdr:col>
      <xdr:colOff>381000</xdr:colOff>
      <xdr:row>0</xdr:row>
      <xdr:rowOff>352425</xdr:rowOff>
    </xdr:to>
    <xdr:sp macro="[0]!ImportData">
      <xdr:nvSpPr>
        <xdr:cNvPr id="1" name="Rounded Rectangle 4"/>
        <xdr:cNvSpPr>
          <a:spLocks/>
        </xdr:cNvSpPr>
      </xdr:nvSpPr>
      <xdr:spPr>
        <a:xfrm>
          <a:off x="4752975" y="66675"/>
          <a:ext cx="2219325" cy="295275"/>
        </a:xfrm>
        <a:prstGeom prst="roundRect">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Calibri"/>
              <a:ea typeface="Calibri"/>
              <a:cs typeface="Calibri"/>
            </a:rPr>
            <a:t>Import data</a:t>
          </a:r>
          <a:r>
            <a:rPr lang="en-US" cap="none" sz="1000" b="1" i="0" u="none" baseline="0">
              <a:solidFill>
                <a:srgbClr val="000000"/>
              </a:solidFill>
              <a:latin typeface="Calibri"/>
              <a:ea typeface="Calibri"/>
              <a:cs typeface="Calibri"/>
            </a:rPr>
            <a:t> from another  workbook</a:t>
          </a:r>
        </a:p>
      </xdr:txBody>
    </xdr:sp>
    <xdr:clientData fPrintsWithSheet="0"/>
  </xdr:twoCellAnchor>
  <xdr:twoCellAnchor>
    <xdr:from>
      <xdr:col>9</xdr:col>
      <xdr:colOff>76200</xdr:colOff>
      <xdr:row>6</xdr:row>
      <xdr:rowOff>104775</xdr:rowOff>
    </xdr:from>
    <xdr:to>
      <xdr:col>15</xdr:col>
      <xdr:colOff>228600</xdr:colOff>
      <xdr:row>8</xdr:row>
      <xdr:rowOff>9525</xdr:rowOff>
    </xdr:to>
    <xdr:sp macro="[0]!MakeByRankScoreSheet">
      <xdr:nvSpPr>
        <xdr:cNvPr id="2" name="Rounded Rectangle 7"/>
        <xdr:cNvSpPr>
          <a:spLocks/>
        </xdr:cNvSpPr>
      </xdr:nvSpPr>
      <xdr:spPr>
        <a:xfrm>
          <a:off x="4733925" y="1438275"/>
          <a:ext cx="2085975" cy="285750"/>
        </a:xfrm>
        <a:prstGeom prst="roundRect">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Calibri"/>
              <a:ea typeface="Calibri"/>
              <a:cs typeface="Calibri"/>
            </a:rPr>
            <a:t>Create rank sorted version of sheet</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SU%20Div%20B%202017%20Invite%20SO%20Scoring%20Syst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Here"/>
      <sheetName val="Setup"/>
      <sheetName val="Master"/>
      <sheetName val="Printable Medals List"/>
      <sheetName val="Printable Blank Score Sheet"/>
      <sheetName val="Blank Score Sheet"/>
      <sheetName val="Anatomy and Physiology"/>
      <sheetName val="Bottle Rocket"/>
      <sheetName val="Crime Busters"/>
      <sheetName val="Disease Detectives"/>
      <sheetName val="Dynamic Planet"/>
      <sheetName val="Ecology"/>
      <sheetName val="Experimental Design"/>
      <sheetName val="Fast Facts"/>
      <sheetName val="Food Science"/>
      <sheetName val="Hovercraft"/>
      <sheetName val="Invasive Species"/>
      <sheetName val="Meteorology"/>
      <sheetName val="Microbe Mission"/>
      <sheetName val="Mission Possible"/>
      <sheetName val="Optics"/>
      <sheetName val="Reach for the Stars"/>
      <sheetName val="Road Scholar"/>
      <sheetName val="Rocks and Minerals"/>
      <sheetName val="Scrambler"/>
      <sheetName val="Towers"/>
      <sheetName val="Wind Power"/>
      <sheetName val="Wright Stuff"/>
      <sheetName val="Write It Do 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1">
    <tabColor rgb="FFFFC000"/>
    <pageSetUpPr fitToPage="1"/>
  </sheetPr>
  <dimension ref="A1:AE76"/>
  <sheetViews>
    <sheetView showGridLines="0" showRowColHeaders="0" tabSelected="1" zoomScalePageLayoutView="0" workbookViewId="0" topLeftCell="A1">
      <selection activeCell="L3" sqref="L3:O3"/>
    </sheetView>
  </sheetViews>
  <sheetFormatPr defaultColWidth="9.140625" defaultRowHeight="15"/>
  <cols>
    <col min="1" max="1" width="2.8515625" style="4" customWidth="1"/>
    <col min="2" max="2" width="3.8515625" style="4" hidden="1" customWidth="1"/>
    <col min="3" max="3" width="32.57421875" style="4" customWidth="1"/>
    <col min="4" max="4" width="10.8515625" style="1" customWidth="1"/>
    <col min="5" max="5" width="6.8515625" style="1" customWidth="1"/>
    <col min="6" max="6" width="8.8515625" style="1" customWidth="1"/>
    <col min="7" max="8" width="2.8515625" style="4" customWidth="1"/>
    <col min="9" max="10" width="2.140625" style="3" customWidth="1"/>
    <col min="11" max="11" width="5.421875" style="1" customWidth="1"/>
    <col min="12" max="12" width="6.00390625" style="1" customWidth="1"/>
    <col min="13" max="13" width="5.140625" style="1" customWidth="1"/>
    <col min="14" max="14" width="5.8515625" style="1" customWidth="1"/>
    <col min="15" max="15" width="4.421875" style="1" customWidth="1"/>
    <col min="16" max="16" width="5.8515625" style="1" customWidth="1"/>
    <col min="17" max="17" width="6.140625" style="1" hidden="1" customWidth="1"/>
    <col min="18" max="18" width="7.8515625" style="1" hidden="1" customWidth="1"/>
    <col min="19" max="19" width="4.140625" style="1" hidden="1" customWidth="1"/>
    <col min="20" max="20" width="7.421875" style="1" hidden="1" customWidth="1"/>
    <col min="21" max="21" width="8.140625" style="1" hidden="1" customWidth="1"/>
    <col min="22" max="22" width="17.00390625" style="1" hidden="1" customWidth="1"/>
    <col min="23" max="23" width="7.8515625" style="1" hidden="1" customWidth="1"/>
    <col min="24" max="24" width="8.8515625" style="1" hidden="1" customWidth="1"/>
    <col min="25" max="25" width="19.57421875" style="1" hidden="1" customWidth="1"/>
    <col min="26" max="26" width="7.8515625" style="1" hidden="1" customWidth="1"/>
    <col min="27" max="27" width="7.8515625" style="2" hidden="1" customWidth="1"/>
    <col min="28" max="28" width="8.57421875" style="2" hidden="1" customWidth="1"/>
    <col min="29" max="29" width="7.00390625" style="0" hidden="1" customWidth="1"/>
    <col min="30" max="30" width="6.140625" style="1" hidden="1" customWidth="1"/>
    <col min="31" max="31" width="9.140625" style="1" hidden="1" customWidth="1"/>
    <col min="32" max="16384" width="9.140625" style="1" customWidth="1"/>
  </cols>
  <sheetData>
    <row r="1" spans="1:31" ht="30" customHeight="1">
      <c r="A1" s="98" t="s">
        <v>72</v>
      </c>
      <c r="B1" s="98" t="s">
        <v>71</v>
      </c>
      <c r="C1" s="99" t="s">
        <v>70</v>
      </c>
      <c r="D1" s="99" t="s">
        <v>66</v>
      </c>
      <c r="E1" s="100" t="s">
        <v>45</v>
      </c>
      <c r="F1" s="99" t="s">
        <v>65</v>
      </c>
      <c r="G1" s="98" t="s">
        <v>48</v>
      </c>
      <c r="H1" s="98" t="s">
        <v>69</v>
      </c>
      <c r="I1" s="14" t="str">
        <f>IF(Z18=AD7,"","WARNING: YOU HAVE BLANK RAW SCORES!                                                WARNING: YOU HAVE BLANK RAW SCORES!                                                WARNING: YOU HAVE BLANK RAW SCORES!")</f>
        <v>WARNING: YOU HAVE BLANK RAW SCORES!                                                WARNING: YOU HAVE BLANK RAW SCORES!                                                WARNING: YOU HAVE BLANK RAW SCORES!</v>
      </c>
      <c r="J1" s="14">
        <f>IF(Z21=Z22,"","WARNING: YOU HAVE UNBROKEN TIES!                WARNING: YOU HAVE UNBROKEN TIES!                WARNING: YOU HAVE UNBROKEN TIES!                WARNING: YOU HAVE UNBROKEN TIES!")</f>
      </c>
      <c r="K1" s="97" t="s">
        <v>75</v>
      </c>
      <c r="L1" s="97"/>
      <c r="M1" s="97"/>
      <c r="N1" s="97"/>
      <c r="O1" s="97"/>
      <c r="Q1" s="6" t="s">
        <v>68</v>
      </c>
      <c r="R1" s="6"/>
      <c r="S1" s="6"/>
      <c r="T1" s="6"/>
      <c r="U1" s="6"/>
      <c r="V1" s="6"/>
      <c r="W1" s="6"/>
      <c r="X1" s="6"/>
      <c r="Y1" s="6"/>
      <c r="Z1" s="6"/>
      <c r="AA1" s="6"/>
      <c r="AB1" s="6"/>
      <c r="AC1" s="6"/>
      <c r="AD1" s="6"/>
      <c r="AE1" s="6"/>
    </row>
    <row r="2" spans="1:30" ht="15" customHeight="1">
      <c r="A2" s="94">
        <v>1</v>
      </c>
      <c r="B2" s="94" t="s">
        <v>77</v>
      </c>
      <c r="C2" s="96" t="s">
        <v>78</v>
      </c>
      <c r="D2" s="95" t="s">
        <v>73</v>
      </c>
      <c r="E2" s="95"/>
      <c r="F2" s="95"/>
      <c r="G2" s="94">
        <f>W3</f>
      </c>
      <c r="H2" s="93">
        <f>IF(G2="p",$Z$9,IF(G2="ns",$Z$10,IF(G2="dq",$Z$11,IF(G2="",$Z$10,MIN(G2,$Z$9)))))</f>
        <v>60</v>
      </c>
      <c r="I2" s="14"/>
      <c r="J2" s="14"/>
      <c r="K2" s="92" t="s">
        <v>76</v>
      </c>
      <c r="L2" s="92"/>
      <c r="M2" s="92"/>
      <c r="N2" s="92"/>
      <c r="O2" s="92"/>
      <c r="Q2" s="91" t="s">
        <v>67</v>
      </c>
      <c r="R2" s="90" t="s">
        <v>66</v>
      </c>
      <c r="S2" s="90" t="s">
        <v>45</v>
      </c>
      <c r="T2" s="90" t="s">
        <v>65</v>
      </c>
      <c r="U2" s="90" t="s">
        <v>64</v>
      </c>
      <c r="V2" s="90" t="s">
        <v>63</v>
      </c>
      <c r="W2" s="89" t="s">
        <v>62</v>
      </c>
      <c r="Y2" s="39" t="s">
        <v>61</v>
      </c>
      <c r="Z2" s="38"/>
      <c r="AA2" s="45"/>
      <c r="AB2" s="2" t="s">
        <v>60</v>
      </c>
      <c r="AD2" s="1">
        <v>1</v>
      </c>
    </row>
    <row r="3" spans="1:30" ht="15" customHeight="1">
      <c r="A3" s="25">
        <v>2</v>
      </c>
      <c r="B3" s="25" t="s">
        <v>79</v>
      </c>
      <c r="C3" s="26" t="s">
        <v>80</v>
      </c>
      <c r="D3" s="22" t="s">
        <v>73</v>
      </c>
      <c r="E3" s="22"/>
      <c r="F3" s="22"/>
      <c r="G3" s="25">
        <f>W4</f>
      </c>
      <c r="H3" s="24">
        <f>IF(G3="p",$Z$9,IF(G3="ns",$Z$10,IF(G3="dq",$Z$11,IF(G3="",$Z$10,MIN(G3,$Z$9)))))</f>
        <v>60</v>
      </c>
      <c r="I3" s="14"/>
      <c r="J3" s="14"/>
      <c r="K3" s="88" t="s">
        <v>59</v>
      </c>
      <c r="L3" s="101"/>
      <c r="M3" s="101"/>
      <c r="N3" s="101"/>
      <c r="O3" s="101"/>
      <c r="Q3" s="12">
        <v>1</v>
      </c>
      <c r="R3" s="11" t="e">
        <f>VALUE(D2)</f>
        <v>#VALUE!</v>
      </c>
      <c r="S3" s="11">
        <f>VALUE(E2)</f>
        <v>0</v>
      </c>
      <c r="T3" s="11">
        <f>VALUE(F2)</f>
        <v>0</v>
      </c>
      <c r="U3" s="11">
        <f>IF((ROW(A2)-1)&gt;$AD$7,"",IF(ISERR(R3),D2,IF(ISERR(S3),E2,IF(ISERR(T3),F2,IF(ISBLANK(D2),"",IF(0=2,"ns",FALSE))))))</f>
      </c>
      <c r="V3" s="11">
        <f>IF(U3=FALSE,R3+S3*1000000*$Z$4+T3*0.000001*$Z$4*$AA$4,LOWER(U3))</f>
      </c>
      <c r="W3" s="10">
        <f>IF(ISNUMBER(V3),RANK(V3,$V$3:$V$72,$Z$4+1),V3)</f>
      </c>
      <c r="X3" s="58"/>
      <c r="Y3" s="87"/>
      <c r="Z3" s="86" t="s">
        <v>46</v>
      </c>
      <c r="AA3" s="85" t="s">
        <v>44</v>
      </c>
      <c r="AB3" s="44" t="s">
        <v>55</v>
      </c>
      <c r="AD3" s="1">
        <v>-1</v>
      </c>
    </row>
    <row r="4" spans="1:28" ht="15" customHeight="1">
      <c r="A4" s="21">
        <v>3</v>
      </c>
      <c r="B4" s="21" t="s">
        <v>79</v>
      </c>
      <c r="C4" s="23" t="s">
        <v>81</v>
      </c>
      <c r="D4" s="22" t="s">
        <v>73</v>
      </c>
      <c r="E4" s="22"/>
      <c r="F4" s="22"/>
      <c r="G4" s="21">
        <f>W5</f>
      </c>
      <c r="H4" s="20">
        <f>IF(G4="p",$Z$9,IF(G4="ns",$Z$10,IF(G4="dq",$Z$11,IF(G4="",$Z$10,MIN(G4,$Z$9)))))</f>
        <v>60</v>
      </c>
      <c r="I4" s="14"/>
      <c r="J4" s="14"/>
      <c r="K4" s="84" t="s">
        <v>152</v>
      </c>
      <c r="L4" s="83"/>
      <c r="M4" s="83"/>
      <c r="N4" s="83"/>
      <c r="O4" s="82"/>
      <c r="Q4" s="12">
        <v>2</v>
      </c>
      <c r="R4" s="11" t="e">
        <f>VALUE(D3)</f>
        <v>#VALUE!</v>
      </c>
      <c r="S4" s="11">
        <f>VALUE(E3)</f>
        <v>0</v>
      </c>
      <c r="T4" s="11">
        <f>VALUE(F3)</f>
        <v>0</v>
      </c>
      <c r="U4" s="11">
        <f aca="true" t="shared" si="0" ref="U4:U67">IF((ROW(A3)-1)&gt;$AD$7,"",IF(ISERR(R4),D3,IF(ISERR(S4),E3,IF(ISERR(T4),F3,IF(ISBLANK(D3),"",IF(0=2,"ns",FALSE))))))</f>
      </c>
      <c r="V4" s="11">
        <f>IF(U4=FALSE,R4+S4*1000000*$Z$4+T4*0.000001*$Z$4*$AA$4,LOWER(U4))</f>
      </c>
      <c r="W4" s="10">
        <f>IF(ISNUMBER(V4),RANK(V4,$V$3:$V$72,$Z$4+1),V4)</f>
      </c>
      <c r="X4" s="58"/>
      <c r="Y4" s="42" t="s">
        <v>58</v>
      </c>
      <c r="Z4" s="29">
        <f>IF(M5=AB2,1,-1)</f>
        <v>-1</v>
      </c>
      <c r="AA4" s="27">
        <f>IF(M6=AB2,1,-1)</f>
        <v>-1</v>
      </c>
      <c r="AB4" s="44"/>
    </row>
    <row r="5" spans="1:28" ht="15" customHeight="1">
      <c r="A5" s="16">
        <v>4</v>
      </c>
      <c r="B5" s="16" t="s">
        <v>82</v>
      </c>
      <c r="C5" s="19" t="s">
        <v>83</v>
      </c>
      <c r="D5" s="18" t="s">
        <v>73</v>
      </c>
      <c r="E5" s="18"/>
      <c r="F5" s="18"/>
      <c r="G5" s="16">
        <f>W6</f>
      </c>
      <c r="H5" s="15">
        <f>IF(G5="p",$Z$9,IF(G5="ns",$Z$10,IF(G5="dq",$Z$11,IF(G5="",$Z$10,MIN(G5,$Z$9)))))</f>
        <v>60</v>
      </c>
      <c r="I5" s="14"/>
      <c r="J5" s="14"/>
      <c r="K5" s="81" t="s">
        <v>57</v>
      </c>
      <c r="L5" s="80"/>
      <c r="M5" s="79" t="s">
        <v>55</v>
      </c>
      <c r="N5" s="79"/>
      <c r="O5" s="78"/>
      <c r="Q5" s="12">
        <v>3</v>
      </c>
      <c r="R5" s="11" t="e">
        <f>VALUE(D4)</f>
        <v>#VALUE!</v>
      </c>
      <c r="S5" s="11">
        <f>VALUE(E4)</f>
        <v>0</v>
      </c>
      <c r="T5" s="11">
        <f>VALUE(F4)</f>
        <v>0</v>
      </c>
      <c r="U5" s="11">
        <f t="shared" si="0"/>
      </c>
      <c r="V5" s="11">
        <f>IF(U5=FALSE,R5+S5*1000000*$Z$4+T5*0.000001*$Z$4*$AA$4,LOWER(U5))</f>
      </c>
      <c r="W5" s="10">
        <f>IF(ISNUMBER(V5),RANK(V5,$V$3:$V$72,$Z$4+1),V5)</f>
      </c>
      <c r="X5" s="58"/>
      <c r="AB5" s="77"/>
    </row>
    <row r="6" spans="1:26" ht="15" customHeight="1">
      <c r="A6" s="16">
        <v>5</v>
      </c>
      <c r="B6" s="16" t="s">
        <v>82</v>
      </c>
      <c r="C6" s="19" t="s">
        <v>84</v>
      </c>
      <c r="D6" s="18" t="s">
        <v>73</v>
      </c>
      <c r="E6" s="18"/>
      <c r="F6" s="18"/>
      <c r="G6" s="16">
        <f>W7</f>
      </c>
      <c r="H6" s="15">
        <f>IF(G6="p",$Z$9,IF(G6="ns",$Z$10,IF(G6="dq",$Z$11,IF(G6="",$Z$10,MIN(G6,$Z$9)))))</f>
        <v>60</v>
      </c>
      <c r="I6" s="14"/>
      <c r="J6" s="14"/>
      <c r="K6" s="76" t="s">
        <v>56</v>
      </c>
      <c r="L6" s="75"/>
      <c r="M6" s="74" t="s">
        <v>55</v>
      </c>
      <c r="N6" s="74"/>
      <c r="O6" s="73"/>
      <c r="Q6" s="12">
        <v>4</v>
      </c>
      <c r="R6" s="11" t="e">
        <f>VALUE(D5)</f>
        <v>#VALUE!</v>
      </c>
      <c r="S6" s="11">
        <f>VALUE(E5)</f>
        <v>0</v>
      </c>
      <c r="T6" s="11">
        <f>VALUE(F5)</f>
        <v>0</v>
      </c>
      <c r="U6" s="11">
        <f t="shared" si="0"/>
      </c>
      <c r="V6" s="11">
        <f>IF(U6=FALSE,R6+S6*1000000*$Z$4+T6*0.000001*$Z$4*$AA$4,LOWER(U6))</f>
      </c>
      <c r="W6" s="10">
        <f>IF(ISNUMBER(V6),RANK(V6,$V$3:$V$72,$Z$4+1),V6)</f>
      </c>
      <c r="X6" s="58"/>
      <c r="Y6" s="72" t="s">
        <v>54</v>
      </c>
      <c r="Z6" s="1">
        <v>0</v>
      </c>
    </row>
    <row r="7" spans="1:30" ht="15" customHeight="1">
      <c r="A7" s="16">
        <v>6</v>
      </c>
      <c r="B7" s="16" t="s">
        <v>85</v>
      </c>
      <c r="C7" s="19" t="s">
        <v>86</v>
      </c>
      <c r="D7" s="18" t="s">
        <v>73</v>
      </c>
      <c r="E7" s="18"/>
      <c r="F7" s="18"/>
      <c r="G7" s="16">
        <f>W8</f>
      </c>
      <c r="H7" s="15">
        <f>IF(G7="p",$Z$9,IF(G7="ns",$Z$10,IF(G7="dq",$Z$11,IF(G7="",$Z$10,MIN(G7,$Z$9)))))</f>
        <v>60</v>
      </c>
      <c r="I7" s="14"/>
      <c r="J7" s="14"/>
      <c r="K7" s="71"/>
      <c r="L7" s="71"/>
      <c r="M7" s="71"/>
      <c r="N7" s="70"/>
      <c r="O7" s="70"/>
      <c r="Q7" s="12">
        <v>5</v>
      </c>
      <c r="R7" s="11" t="e">
        <f>VALUE(D6)</f>
        <v>#VALUE!</v>
      </c>
      <c r="S7" s="11">
        <f>VALUE(E6)</f>
        <v>0</v>
      </c>
      <c r="T7" s="11">
        <f>VALUE(F6)</f>
        <v>0</v>
      </c>
      <c r="U7" s="11">
        <f t="shared" si="0"/>
      </c>
      <c r="V7" s="11">
        <f>IF(U7=FALSE,R7+S7*1000000*$Z$4+T7*0.000001*$Z$4*$AA$4,LOWER(U7))</f>
      </c>
      <c r="W7" s="10">
        <f>IF(ISNUMBER(V7),RANK(V7,$V$3:$V$72,$Z$4+1),V7)</f>
      </c>
      <c r="X7" s="58"/>
      <c r="Y7" s="69" t="s">
        <v>53</v>
      </c>
      <c r="Z7" s="68"/>
      <c r="AB7" s="2" t="s">
        <v>52</v>
      </c>
      <c r="AD7" s="1">
        <v>60</v>
      </c>
    </row>
    <row r="8" spans="1:30" ht="15" customHeight="1">
      <c r="A8" s="21">
        <v>7</v>
      </c>
      <c r="B8" s="21" t="s">
        <v>77</v>
      </c>
      <c r="C8" s="23" t="s">
        <v>87</v>
      </c>
      <c r="D8" s="22" t="s">
        <v>73</v>
      </c>
      <c r="E8" s="22"/>
      <c r="F8" s="22"/>
      <c r="G8" s="21">
        <f>W9</f>
      </c>
      <c r="H8" s="20">
        <f>IF(G8="p",$Z$9,IF(G8="ns",$Z$10,IF(G8="dq",$Z$11,IF(G8="",$Z$10,MIN(G8,$Z$9)))))</f>
        <v>60</v>
      </c>
      <c r="I8" s="14"/>
      <c r="J8" s="14"/>
      <c r="K8" s="67" t="s">
        <v>51</v>
      </c>
      <c r="L8" s="67"/>
      <c r="M8" s="67"/>
      <c r="N8" s="67"/>
      <c r="O8" s="67"/>
      <c r="Q8" s="12">
        <v>6</v>
      </c>
      <c r="R8" s="11" t="e">
        <f>VALUE(D7)</f>
        <v>#VALUE!</v>
      </c>
      <c r="S8" s="11">
        <f>VALUE(E7)</f>
        <v>0</v>
      </c>
      <c r="T8" s="11">
        <f>VALUE(F7)</f>
        <v>0</v>
      </c>
      <c r="U8" s="11">
        <f t="shared" si="0"/>
      </c>
      <c r="V8" s="11">
        <f>IF(U8=FALSE,R8+S8*1000000*$Z$4+T8*0.000001*$Z$4*$AA$4,LOWER(U8))</f>
      </c>
      <c r="W8" s="10">
        <f>IF(ISNUMBER(V8),RANK(V8,$V$3:$V$72,$Z$4+1),V8)</f>
      </c>
      <c r="X8" s="58"/>
      <c r="Y8" s="66" t="s">
        <v>50</v>
      </c>
      <c r="Z8" s="65">
        <v>59</v>
      </c>
      <c r="AA8" s="1"/>
      <c r="AB8" s="2" t="s">
        <v>49</v>
      </c>
      <c r="AD8" s="1">
        <v>60</v>
      </c>
    </row>
    <row r="9" spans="1:30" s="58" customFormat="1" ht="15" customHeight="1">
      <c r="A9" s="25">
        <v>8</v>
      </c>
      <c r="B9" s="25" t="s">
        <v>77</v>
      </c>
      <c r="C9" s="26" t="s">
        <v>88</v>
      </c>
      <c r="D9" s="22" t="s">
        <v>73</v>
      </c>
      <c r="E9" s="22"/>
      <c r="F9" s="22"/>
      <c r="G9" s="25">
        <f>W10</f>
      </c>
      <c r="H9" s="24">
        <f>IF(G9="p",$Z$9,IF(G9="ns",$Z$10,IF(G9="dq",$Z$11,IF(G9="",$Z$10,MIN(G9,$Z$9)))))</f>
        <v>60</v>
      </c>
      <c r="I9" s="14"/>
      <c r="J9" s="14"/>
      <c r="K9" s="64" t="s">
        <v>48</v>
      </c>
      <c r="L9" s="63" t="s">
        <v>47</v>
      </c>
      <c r="M9" s="63" t="s">
        <v>46</v>
      </c>
      <c r="N9" s="63" t="s">
        <v>45</v>
      </c>
      <c r="O9" s="62" t="s">
        <v>44</v>
      </c>
      <c r="Q9" s="12">
        <v>7</v>
      </c>
      <c r="R9" s="11" t="e">
        <f>VALUE(D8)</f>
        <v>#VALUE!</v>
      </c>
      <c r="S9" s="11">
        <f>VALUE(E8)</f>
        <v>0</v>
      </c>
      <c r="T9" s="11">
        <f>VALUE(F8)</f>
        <v>0</v>
      </c>
      <c r="U9" s="11">
        <f t="shared" si="0"/>
      </c>
      <c r="V9" s="11">
        <f>IF(U9=FALSE,R9+S9*1000000*$Z$4+T9*0.000001*$Z$4*$AA$4,LOWER(U9))</f>
      </c>
      <c r="W9" s="10">
        <f>IF(ISNUMBER(V9),RANK(V9,$V$3:$V$72,$Z$4+1),V9)</f>
      </c>
      <c r="Y9" s="43" t="s">
        <v>43</v>
      </c>
      <c r="Z9" s="31">
        <f>MIN(Z8,AD8)</f>
        <v>59</v>
      </c>
      <c r="AB9" s="5"/>
      <c r="AC9"/>
      <c r="AD9" s="1"/>
    </row>
    <row r="10" spans="1:30" s="58" customFormat="1" ht="15" customHeight="1">
      <c r="A10" s="21">
        <v>9</v>
      </c>
      <c r="B10" s="21" t="s">
        <v>89</v>
      </c>
      <c r="C10" s="23" t="s">
        <v>90</v>
      </c>
      <c r="D10" s="22" t="s">
        <v>73</v>
      </c>
      <c r="E10" s="22"/>
      <c r="F10" s="22"/>
      <c r="G10" s="21">
        <f>W11</f>
      </c>
      <c r="H10" s="20">
        <f>IF(G10="p",$Z$9,IF(G10="ns",$Z$10,IF(G10="dq",$Z$11,IF(G10="",$Z$10,MIN(G10,$Z$9)))))</f>
        <v>60</v>
      </c>
      <c r="I10" s="14"/>
      <c r="J10" s="14"/>
      <c r="K10" s="61" t="s">
        <v>42</v>
      </c>
      <c r="L10" s="60">
        <f>Z27</f>
      </c>
      <c r="M10" s="60">
        <f>AC27</f>
      </c>
      <c r="N10" s="60">
        <f>AD27</f>
      </c>
      <c r="O10" s="59">
        <f>AE27</f>
      </c>
      <c r="Q10" s="12">
        <v>8</v>
      </c>
      <c r="R10" s="11" t="e">
        <f>VALUE(D9)</f>
        <v>#VALUE!</v>
      </c>
      <c r="S10" s="11">
        <f>VALUE(E9)</f>
        <v>0</v>
      </c>
      <c r="T10" s="11">
        <f>VALUE(F9)</f>
        <v>0</v>
      </c>
      <c r="U10" s="11">
        <f t="shared" si="0"/>
      </c>
      <c r="V10" s="11">
        <f>IF(U10=FALSE,R10+S10*1000000*$Z$4+T10*0.000001*$Z$4*$AA$4,LOWER(U10))</f>
      </c>
      <c r="W10" s="10">
        <f>IF(ISNUMBER(V10),RANK(V10,$V$3:$V$72,$Z$4+1),V10)</f>
      </c>
      <c r="X10" s="1"/>
      <c r="Y10" s="43" t="s">
        <v>41</v>
      </c>
      <c r="Z10" s="31">
        <f>Z9+1</f>
        <v>60</v>
      </c>
      <c r="AB10" s="44"/>
      <c r="AC10"/>
      <c r="AD10" s="1"/>
    </row>
    <row r="11" spans="1:26" ht="15" customHeight="1">
      <c r="A11" s="16">
        <v>10</v>
      </c>
      <c r="B11" s="16" t="s">
        <v>89</v>
      </c>
      <c r="C11" s="19" t="s">
        <v>91</v>
      </c>
      <c r="D11" s="18" t="s">
        <v>73</v>
      </c>
      <c r="E11" s="18"/>
      <c r="F11" s="18"/>
      <c r="G11" s="16">
        <f>W12</f>
      </c>
      <c r="H11" s="15">
        <f>IF(G11="p",$Z$9,IF(G11="ns",$Z$10,IF(G11="dq",$Z$11,IF(G11="",$Z$10,MIN(G11,$Z$9)))))</f>
        <v>60</v>
      </c>
      <c r="I11" s="14"/>
      <c r="J11" s="14"/>
      <c r="K11" s="57" t="s">
        <v>40</v>
      </c>
      <c r="L11" s="56">
        <f>Z28</f>
      </c>
      <c r="M11" s="56">
        <f>AC28</f>
      </c>
      <c r="N11" s="56">
        <f>AD28</f>
      </c>
      <c r="O11" s="55">
        <f>AE28</f>
      </c>
      <c r="Q11" s="12">
        <v>9</v>
      </c>
      <c r="R11" s="11" t="e">
        <f>VALUE(D10)</f>
        <v>#VALUE!</v>
      </c>
      <c r="S11" s="11">
        <f>VALUE(E10)</f>
        <v>0</v>
      </c>
      <c r="T11" s="11">
        <f>VALUE(F10)</f>
        <v>0</v>
      </c>
      <c r="U11" s="11">
        <f t="shared" si="0"/>
      </c>
      <c r="V11" s="11">
        <f>IF(U11=FALSE,R11+S11*1000000*$Z$4+T11*0.000001*$Z$4*$AA$4,LOWER(U11))</f>
      </c>
      <c r="W11" s="10">
        <f>IF(ISNUMBER(V11),RANK(V11,$V$3:$V$72,$Z$4+1),V11)</f>
      </c>
      <c r="Y11" s="42" t="s">
        <v>39</v>
      </c>
      <c r="Z11" s="27">
        <f>Z10+1</f>
        <v>61</v>
      </c>
    </row>
    <row r="12" spans="1:23" ht="15" customHeight="1">
      <c r="A12" s="16">
        <v>11</v>
      </c>
      <c r="B12" s="16" t="s">
        <v>82</v>
      </c>
      <c r="C12" s="19" t="s">
        <v>92</v>
      </c>
      <c r="D12" s="18" t="s">
        <v>73</v>
      </c>
      <c r="E12" s="18"/>
      <c r="F12" s="18"/>
      <c r="G12" s="16">
        <f>W13</f>
      </c>
      <c r="H12" s="15">
        <f>IF(G12="p",$Z$9,IF(G12="ns",$Z$10,IF(G12="dq",$Z$11,IF(G12="",$Z$10,MIN(G12,$Z$9)))))</f>
        <v>60</v>
      </c>
      <c r="I12" s="14"/>
      <c r="J12" s="14"/>
      <c r="K12" s="54" t="s">
        <v>38</v>
      </c>
      <c r="L12" s="53">
        <f>Z29</f>
      </c>
      <c r="M12" s="53">
        <f>AC29</f>
      </c>
      <c r="N12" s="53">
        <f>AD29</f>
      </c>
      <c r="O12" s="52">
        <f>AE29</f>
      </c>
      <c r="Q12" s="12">
        <v>10</v>
      </c>
      <c r="R12" s="11" t="e">
        <f>VALUE(D11)</f>
        <v>#VALUE!</v>
      </c>
      <c r="S12" s="11">
        <f>VALUE(E11)</f>
        <v>0</v>
      </c>
      <c r="T12" s="11">
        <f>VALUE(F11)</f>
        <v>0</v>
      </c>
      <c r="U12" s="11">
        <f t="shared" si="0"/>
      </c>
      <c r="V12" s="11">
        <f>IF(U12=FALSE,R12+S12*1000000*$Z$4+T12*0.000001*$Z$4*$AA$4,LOWER(U12))</f>
      </c>
      <c r="W12" s="10">
        <f>IF(ISNUMBER(V12),RANK(V12,$V$3:$V$72,$Z$4+1),V12)</f>
      </c>
    </row>
    <row r="13" spans="1:27" ht="15" customHeight="1">
      <c r="A13" s="16">
        <v>12</v>
      </c>
      <c r="B13" s="16" t="s">
        <v>82</v>
      </c>
      <c r="C13" s="19" t="s">
        <v>93</v>
      </c>
      <c r="D13" s="18" t="s">
        <v>73</v>
      </c>
      <c r="E13" s="18"/>
      <c r="F13" s="18"/>
      <c r="G13" s="16">
        <f>W14</f>
      </c>
      <c r="H13" s="15">
        <f>IF(G13="p",$Z$9,IF(G13="ns",$Z$10,IF(G13="dq",$Z$11,IF(G13="",$Z$10,MIN(G13,$Z$9)))))</f>
        <v>60</v>
      </c>
      <c r="I13" s="14"/>
      <c r="J13" s="14"/>
      <c r="K13" s="51" t="s">
        <v>37</v>
      </c>
      <c r="L13" s="50">
        <f>Z30</f>
      </c>
      <c r="M13" s="50">
        <f>AC30</f>
      </c>
      <c r="N13" s="50">
        <f>AD30</f>
      </c>
      <c r="O13" s="49">
        <f>AE30</f>
      </c>
      <c r="Q13" s="12">
        <v>11</v>
      </c>
      <c r="R13" s="11" t="e">
        <f>VALUE(D12)</f>
        <v>#VALUE!</v>
      </c>
      <c r="S13" s="11">
        <f>VALUE(E12)</f>
        <v>0</v>
      </c>
      <c r="T13" s="11">
        <f>VALUE(F12)</f>
        <v>0</v>
      </c>
      <c r="U13" s="11">
        <f t="shared" si="0"/>
      </c>
      <c r="V13" s="11">
        <f>IF(U13=FALSE,R13+S13*1000000*$Z$4+T13*0.000001*$Z$4*$AA$4,LOWER(U13))</f>
      </c>
      <c r="W13" s="10">
        <f>IF(ISNUMBER(V13),RANK(V13,$V$3:$V$72,$Z$4+1),V13)</f>
      </c>
      <c r="Y13" s="39" t="s">
        <v>36</v>
      </c>
      <c r="Z13" s="45"/>
      <c r="AA13" s="44"/>
    </row>
    <row r="14" spans="1:27" ht="15" customHeight="1">
      <c r="A14" s="21">
        <v>13</v>
      </c>
      <c r="B14" s="21" t="s">
        <v>94</v>
      </c>
      <c r="C14" s="23" t="s">
        <v>95</v>
      </c>
      <c r="D14" s="22" t="s">
        <v>73</v>
      </c>
      <c r="E14" s="22"/>
      <c r="F14" s="22"/>
      <c r="G14" s="21">
        <f>W15</f>
      </c>
      <c r="H14" s="20">
        <f>IF(G14="p",$Z$9,IF(G14="ns",$Z$10,IF(G14="dq",$Z$11,IF(G14="",$Z$10,MIN(G14,$Z$9)))))</f>
        <v>60</v>
      </c>
      <c r="I14" s="14"/>
      <c r="J14" s="14"/>
      <c r="K14" s="51" t="s">
        <v>35</v>
      </c>
      <c r="L14" s="50">
        <f>Z31</f>
      </c>
      <c r="M14" s="50">
        <f>AC31</f>
      </c>
      <c r="N14" s="50">
        <f>AD31</f>
      </c>
      <c r="O14" s="49">
        <f>AE31</f>
      </c>
      <c r="Q14" s="12">
        <v>12</v>
      </c>
      <c r="R14" s="11" t="e">
        <f>VALUE(D13)</f>
        <v>#VALUE!</v>
      </c>
      <c r="S14" s="11">
        <f>VALUE(E13)</f>
        <v>0</v>
      </c>
      <c r="T14" s="11">
        <f>VALUE(F13)</f>
        <v>0</v>
      </c>
      <c r="U14" s="11">
        <f t="shared" si="0"/>
      </c>
      <c r="V14" s="11">
        <f>IF(U14=FALSE,R14+S14*1000000*$Z$4+T14*0.000001*$Z$4*$AA$4,LOWER(U14))</f>
      </c>
      <c r="W14" s="10">
        <f>IF(ISNUMBER(V14),RANK(V14,$V$3:$V$72,$Z$4+1),V14)</f>
      </c>
      <c r="Y14" s="43" t="s">
        <v>34</v>
      </c>
      <c r="Z14" s="31">
        <f>COUNTIF(U3:U72,FALSE)</f>
        <v>0</v>
      </c>
      <c r="AA14" s="44"/>
    </row>
    <row r="15" spans="1:27" ht="15" customHeight="1">
      <c r="A15" s="25">
        <v>14</v>
      </c>
      <c r="B15" s="25" t="s">
        <v>94</v>
      </c>
      <c r="C15" s="26" t="s">
        <v>96</v>
      </c>
      <c r="D15" s="22" t="s">
        <v>73</v>
      </c>
      <c r="E15" s="22"/>
      <c r="F15" s="22"/>
      <c r="G15" s="25">
        <f>W16</f>
      </c>
      <c r="H15" s="24">
        <f>IF(G15="p",$Z$9,IF(G15="ns",$Z$10,IF(G15="dq",$Z$11,IF(G15="",$Z$10,MIN(G15,$Z$9)))))</f>
        <v>60</v>
      </c>
      <c r="I15" s="14"/>
      <c r="J15" s="14"/>
      <c r="K15" s="48" t="s">
        <v>33</v>
      </c>
      <c r="L15" s="47">
        <f>Z32</f>
      </c>
      <c r="M15" s="47">
        <f>AC32</f>
      </c>
      <c r="N15" s="47">
        <f>AD32</f>
      </c>
      <c r="O15" s="46">
        <f>AE32</f>
      </c>
      <c r="Q15" s="12">
        <v>13</v>
      </c>
      <c r="R15" s="11" t="e">
        <f>VALUE(D14)</f>
        <v>#VALUE!</v>
      </c>
      <c r="S15" s="11">
        <f>VALUE(E14)</f>
        <v>0</v>
      </c>
      <c r="T15" s="11">
        <f>VALUE(F14)</f>
        <v>0</v>
      </c>
      <c r="U15" s="11">
        <f t="shared" si="0"/>
      </c>
      <c r="V15" s="11">
        <f>IF(U15=FALSE,R15+S15*1000000*$Z$4+T15*0.000001*$Z$4*$AA$4,LOWER(U15))</f>
      </c>
      <c r="W15" s="10">
        <f>IF(ISNUMBER(V15),RANK(V15,$V$3:$V$72,$Z$4+1),V15)</f>
      </c>
      <c r="Y15" s="43" t="s">
        <v>32</v>
      </c>
      <c r="Z15" s="31">
        <f>COUNTIF(V3:V72,"ns")</f>
        <v>1</v>
      </c>
      <c r="AA15" s="44"/>
    </row>
    <row r="16" spans="1:28" ht="15" customHeight="1">
      <c r="A16" s="21">
        <v>15</v>
      </c>
      <c r="B16" s="21" t="s">
        <v>97</v>
      </c>
      <c r="C16" s="23" t="s">
        <v>98</v>
      </c>
      <c r="D16" s="22" t="s">
        <v>73</v>
      </c>
      <c r="E16" s="22"/>
      <c r="F16" s="22"/>
      <c r="G16" s="21">
        <f>W17</f>
      </c>
      <c r="H16" s="20">
        <f>IF(G16="p",$Z$9,IF(G16="ns",$Z$10,IF(G16="dq",$Z$11,IF(G16="",$Z$10,MIN(G16,$Z$9)))))</f>
        <v>60</v>
      </c>
      <c r="I16" s="14"/>
      <c r="J16" s="14"/>
      <c r="Q16" s="12">
        <v>14</v>
      </c>
      <c r="R16" s="11" t="e">
        <f>VALUE(D15)</f>
        <v>#VALUE!</v>
      </c>
      <c r="S16" s="11">
        <f>VALUE(E15)</f>
        <v>0</v>
      </c>
      <c r="T16" s="11">
        <f>VALUE(F15)</f>
        <v>0</v>
      </c>
      <c r="U16" s="11">
        <f t="shared" si="0"/>
      </c>
      <c r="V16" s="11">
        <f>IF(U16=FALSE,R16+S16*1000000*$Z$4+T16*0.000001*$Z$4*$AA$4,LOWER(U16))</f>
      </c>
      <c r="W16" s="10">
        <f>IF(ISNUMBER(V16),RANK(V16,$V$3:$V$72,$Z$4+1),V16)</f>
      </c>
      <c r="Y16" s="43" t="s">
        <v>31</v>
      </c>
      <c r="Z16" s="31">
        <f>COUNTIF(V3:V72,"dq")</f>
        <v>0</v>
      </c>
      <c r="AA16" s="5"/>
      <c r="AB16" s="5"/>
    </row>
    <row r="17" spans="1:28" ht="15" customHeight="1">
      <c r="A17" s="16">
        <v>16</v>
      </c>
      <c r="B17" s="16" t="s">
        <v>85</v>
      </c>
      <c r="C17" s="19" t="s">
        <v>99</v>
      </c>
      <c r="D17" s="18" t="s">
        <v>73</v>
      </c>
      <c r="E17" s="18"/>
      <c r="F17" s="18"/>
      <c r="G17" s="16">
        <f>W18</f>
      </c>
      <c r="H17" s="15">
        <f>IF(G17="p",$Z$9,IF(G17="ns",$Z$10,IF(G17="dq",$Z$11,IF(G17="",$Z$10,MIN(G17,$Z$9)))))</f>
        <v>60</v>
      </c>
      <c r="I17" s="14"/>
      <c r="J17" s="14"/>
      <c r="K17" s="35" t="s">
        <v>150</v>
      </c>
      <c r="L17" s="35"/>
      <c r="M17" s="35"/>
      <c r="N17" s="35"/>
      <c r="O17" s="35"/>
      <c r="Q17" s="12">
        <v>15</v>
      </c>
      <c r="R17" s="11" t="e">
        <f>VALUE(D16)</f>
        <v>#VALUE!</v>
      </c>
      <c r="S17" s="11">
        <f>VALUE(E16)</f>
        <v>0</v>
      </c>
      <c r="T17" s="11">
        <f>VALUE(F16)</f>
        <v>0</v>
      </c>
      <c r="U17" s="11">
        <f t="shared" si="0"/>
      </c>
      <c r="V17" s="11">
        <f>IF(U17=FALSE,R17+S17*1000000*$Z$4+T17*0.000001*$Z$4*$AA$4,LOWER(U17))</f>
      </c>
      <c r="W17" s="10">
        <f>IF(ISNUMBER(V17),RANK(V17,$V$3:$V$72,$Z$4+1),V17)</f>
      </c>
      <c r="Y17" s="43" t="s">
        <v>30</v>
      </c>
      <c r="Z17" s="31">
        <f>COUNTIF(V3:V72,"p")</f>
        <v>0</v>
      </c>
      <c r="AA17" s="5"/>
      <c r="AB17" s="5"/>
    </row>
    <row r="18" spans="1:28" ht="15" customHeight="1">
      <c r="A18" s="16">
        <v>17</v>
      </c>
      <c r="B18" s="16" t="s">
        <v>85</v>
      </c>
      <c r="C18" s="19" t="s">
        <v>100</v>
      </c>
      <c r="D18" s="18" t="s">
        <v>73</v>
      </c>
      <c r="E18" s="18"/>
      <c r="F18" s="18"/>
      <c r="G18" s="16">
        <f>W19</f>
      </c>
      <c r="H18" s="15">
        <f>IF(G18="p",$Z$9,IF(G18="ns",$Z$10,IF(G18="dq",$Z$11,IF(G18="",$Z$10,MIN(G18,$Z$9)))))</f>
        <v>60</v>
      </c>
      <c r="I18" s="14"/>
      <c r="J18" s="14"/>
      <c r="K18" s="35"/>
      <c r="L18" s="35"/>
      <c r="M18" s="35"/>
      <c r="N18" s="35"/>
      <c r="O18" s="35"/>
      <c r="Q18" s="12">
        <v>16</v>
      </c>
      <c r="R18" s="11" t="e">
        <f>VALUE(D17)</f>
        <v>#VALUE!</v>
      </c>
      <c r="S18" s="11">
        <f>VALUE(E17)</f>
        <v>0</v>
      </c>
      <c r="T18" s="11">
        <f>VALUE(F17)</f>
        <v>0</v>
      </c>
      <c r="U18" s="11">
        <f t="shared" si="0"/>
      </c>
      <c r="V18" s="11">
        <f>IF(U18=FALSE,R18+S18*1000000*$Z$4+T18*0.000001*$Z$4*$AA$4,LOWER(U18))</f>
      </c>
      <c r="W18" s="10">
        <f>IF(ISNUMBER(V18),RANK(V18,$V$3:$V$72,$Z$4+1),V18)</f>
      </c>
      <c r="Y18" s="42" t="s">
        <v>29</v>
      </c>
      <c r="Z18" s="27">
        <f>SUM(Z14:Z17)</f>
        <v>1</v>
      </c>
      <c r="AA18" s="5"/>
      <c r="AB18" s="5"/>
    </row>
    <row r="19" spans="1:28" ht="15" customHeight="1">
      <c r="A19" s="16">
        <v>18</v>
      </c>
      <c r="B19" s="16" t="s">
        <v>82</v>
      </c>
      <c r="C19" s="19" t="s">
        <v>101</v>
      </c>
      <c r="D19" s="18" t="s">
        <v>73</v>
      </c>
      <c r="E19" s="18"/>
      <c r="F19" s="18"/>
      <c r="G19" s="16">
        <f>W20</f>
      </c>
      <c r="H19" s="15">
        <f>IF(G19="p",$Z$9,IF(G19="ns",$Z$10,IF(G19="dq",$Z$11,IF(G19="",$Z$10,MIN(G19,$Z$9)))))</f>
        <v>60</v>
      </c>
      <c r="I19" s="14"/>
      <c r="J19" s="14"/>
      <c r="K19" s="35"/>
      <c r="L19" s="35"/>
      <c r="M19" s="35"/>
      <c r="N19" s="35"/>
      <c r="O19" s="35"/>
      <c r="Q19" s="12">
        <v>17</v>
      </c>
      <c r="R19" s="11" t="e">
        <f>VALUE(D18)</f>
        <v>#VALUE!</v>
      </c>
      <c r="S19" s="11">
        <f>VALUE(E18)</f>
        <v>0</v>
      </c>
      <c r="T19" s="11">
        <f>VALUE(F18)</f>
        <v>0</v>
      </c>
      <c r="U19" s="11">
        <f t="shared" si="0"/>
      </c>
      <c r="V19" s="11">
        <f>IF(U19=FALSE,R19+S19*1000000*$Z$4+T19*0.000001*$Z$4*$AA$4,LOWER(U19))</f>
      </c>
      <c r="W19" s="10">
        <f>IF(ISNUMBER(V19),RANK(V19,$V$3:$V$72,$Z$4+1),V19)</f>
      </c>
      <c r="AA19" s="5"/>
      <c r="AB19" s="5"/>
    </row>
    <row r="20" spans="1:28" ht="15" customHeight="1">
      <c r="A20" s="21">
        <v>19</v>
      </c>
      <c r="B20" s="21" t="s">
        <v>102</v>
      </c>
      <c r="C20" s="23" t="s">
        <v>103</v>
      </c>
      <c r="D20" s="22" t="s">
        <v>73</v>
      </c>
      <c r="E20" s="22"/>
      <c r="F20" s="22"/>
      <c r="G20" s="21">
        <f>W21</f>
      </c>
      <c r="H20" s="20">
        <f>IF(G20="p",$Z$9,IF(G20="ns",$Z$10,IF(G20="dq",$Z$11,IF(G20="",$Z$10,MIN(G20,$Z$9)))))</f>
        <v>60</v>
      </c>
      <c r="I20" s="14"/>
      <c r="J20" s="14"/>
      <c r="K20" s="35"/>
      <c r="L20" s="35"/>
      <c r="M20" s="35"/>
      <c r="N20" s="35"/>
      <c r="O20" s="35"/>
      <c r="Q20" s="12">
        <v>18</v>
      </c>
      <c r="R20" s="11" t="e">
        <f>VALUE(D19)</f>
        <v>#VALUE!</v>
      </c>
      <c r="S20" s="11">
        <f>VALUE(E19)</f>
        <v>0</v>
      </c>
      <c r="T20" s="11">
        <f>VALUE(F19)</f>
        <v>0</v>
      </c>
      <c r="U20" s="11">
        <f t="shared" si="0"/>
      </c>
      <c r="V20" s="11">
        <f>IF(U20=FALSE,R20+S20*1000000*$Z$4+T20*0.000001*$Z$4*$AA$4,LOWER(U20))</f>
      </c>
      <c r="W20" s="10">
        <f>IF(ISNUMBER(V20),RANK(V20,$V$3:$V$72,$Z$4+1),V20)</f>
      </c>
      <c r="Y20" s="39" t="s">
        <v>28</v>
      </c>
      <c r="Z20" s="45"/>
      <c r="AA20" s="44"/>
      <c r="AB20" s="5"/>
    </row>
    <row r="21" spans="1:28" ht="15" customHeight="1">
      <c r="A21" s="25">
        <v>20</v>
      </c>
      <c r="B21" s="25" t="s">
        <v>102</v>
      </c>
      <c r="C21" s="26" t="s">
        <v>104</v>
      </c>
      <c r="D21" s="22" t="s">
        <v>73</v>
      </c>
      <c r="E21" s="22"/>
      <c r="F21" s="22"/>
      <c r="G21" s="25">
        <f>W22</f>
      </c>
      <c r="H21" s="24">
        <f>IF(G21="p",$Z$9,IF(G21="ns",$Z$10,IF(G21="dq",$Z$11,IF(G21="",$Z$10,MIN(G21,$Z$9)))))</f>
        <v>60</v>
      </c>
      <c r="I21" s="14"/>
      <c r="J21" s="14"/>
      <c r="K21" s="35"/>
      <c r="L21" s="35"/>
      <c r="M21" s="35"/>
      <c r="N21" s="35"/>
      <c r="O21" s="35"/>
      <c r="Q21" s="12">
        <v>19</v>
      </c>
      <c r="R21" s="11" t="e">
        <f>VALUE(D20)</f>
        <v>#VALUE!</v>
      </c>
      <c r="S21" s="11">
        <f>VALUE(E20)</f>
        <v>0</v>
      </c>
      <c r="T21" s="11">
        <f>VALUE(F20)</f>
        <v>0</v>
      </c>
      <c r="U21" s="11">
        <f t="shared" si="0"/>
      </c>
      <c r="V21" s="11">
        <f>IF(U21=FALSE,R21+S21*1000000*$Z$4+T21*0.000001*$Z$4*$AA$4,LOWER(U21))</f>
      </c>
      <c r="W21" s="10">
        <f>IF(ISNUMBER(V21),RANK(V21,$V$3:$V$72,$Z$4+1),V21)</f>
      </c>
      <c r="Y21" s="43" t="s">
        <v>27</v>
      </c>
      <c r="Z21" s="31">
        <f>SUM(IF(FREQUENCY(W3:W72,W3:W72)&gt;0,1))</f>
        <v>0</v>
      </c>
      <c r="AB21" s="5"/>
    </row>
    <row r="22" spans="1:28" ht="15" customHeight="1">
      <c r="A22" s="21">
        <v>21</v>
      </c>
      <c r="B22" s="21" t="s">
        <v>85</v>
      </c>
      <c r="C22" s="23" t="s">
        <v>105</v>
      </c>
      <c r="D22" s="22" t="s">
        <v>73</v>
      </c>
      <c r="E22" s="22"/>
      <c r="F22" s="22"/>
      <c r="G22" s="21">
        <f>W23</f>
      </c>
      <c r="H22" s="20">
        <f>IF(G22="p",$Z$9,IF(G22="ns",$Z$10,IF(G22="dq",$Z$11,IF(G22="",$Z$10,MIN(G22,$Z$9)))))</f>
        <v>60</v>
      </c>
      <c r="I22" s="14"/>
      <c r="J22" s="14"/>
      <c r="K22" s="35"/>
      <c r="L22" s="35"/>
      <c r="M22" s="35"/>
      <c r="N22" s="35"/>
      <c r="O22" s="35"/>
      <c r="Q22" s="12">
        <v>20</v>
      </c>
      <c r="R22" s="11" t="e">
        <f>VALUE(D21)</f>
        <v>#VALUE!</v>
      </c>
      <c r="S22" s="11">
        <f>VALUE(E21)</f>
        <v>0</v>
      </c>
      <c r="T22" s="11">
        <f>VALUE(F21)</f>
        <v>0</v>
      </c>
      <c r="U22" s="11">
        <f t="shared" si="0"/>
      </c>
      <c r="V22" s="11">
        <f>IF(U22=FALSE,R22+S22*1000000*$Z$4+T22*0.000001*$Z$4*$AA$4,LOWER(U22))</f>
      </c>
      <c r="W22" s="10">
        <f>IF(ISNUMBER(V22),RANK(V22,$V$3:$V$72,$Z$4+1),V22)</f>
      </c>
      <c r="Y22" s="42" t="s">
        <v>26</v>
      </c>
      <c r="Z22" s="27">
        <f>COUNT(W3:W72)</f>
        <v>0</v>
      </c>
      <c r="AB22" s="5"/>
    </row>
    <row r="23" spans="1:28" ht="15" customHeight="1">
      <c r="A23" s="16">
        <v>22</v>
      </c>
      <c r="B23" s="16" t="s">
        <v>85</v>
      </c>
      <c r="C23" s="19" t="s">
        <v>106</v>
      </c>
      <c r="D23" s="18" t="s">
        <v>73</v>
      </c>
      <c r="E23" s="18"/>
      <c r="F23" s="18"/>
      <c r="G23" s="16">
        <f>W24</f>
      </c>
      <c r="H23" s="15">
        <f>IF(G23="p",$Z$9,IF(G23="ns",$Z$10,IF(G23="dq",$Z$11,IF(G23="",$Z$10,MIN(G23,$Z$9)))))</f>
        <v>60</v>
      </c>
      <c r="I23" s="14"/>
      <c r="J23" s="14"/>
      <c r="K23" s="35"/>
      <c r="L23" s="35"/>
      <c r="M23" s="35"/>
      <c r="N23" s="35"/>
      <c r="O23" s="35"/>
      <c r="Q23" s="12">
        <v>21</v>
      </c>
      <c r="R23" s="11" t="e">
        <f>VALUE(D22)</f>
        <v>#VALUE!</v>
      </c>
      <c r="S23" s="11">
        <f>VALUE(E22)</f>
        <v>0</v>
      </c>
      <c r="T23" s="11">
        <f>VALUE(F22)</f>
        <v>0</v>
      </c>
      <c r="U23" s="11">
        <f t="shared" si="0"/>
      </c>
      <c r="V23" s="11">
        <f>IF(U23=FALSE,R23+S23*1000000*$Z$4+T23*0.000001*$Z$4*$AA$4,LOWER(U23))</f>
      </c>
      <c r="W23" s="10">
        <f>IF(ISNUMBER(V23),RANK(V23,$V$3:$V$72,$Z$4+1),V23)</f>
      </c>
      <c r="AA23" s="5"/>
      <c r="AB23" s="5"/>
    </row>
    <row r="24" spans="1:28" ht="15" customHeight="1">
      <c r="A24" s="16">
        <v>23</v>
      </c>
      <c r="B24" s="16" t="s">
        <v>107</v>
      </c>
      <c r="C24" s="19" t="s">
        <v>108</v>
      </c>
      <c r="D24" s="18" t="s">
        <v>73</v>
      </c>
      <c r="E24" s="18"/>
      <c r="F24" s="18"/>
      <c r="G24" s="16">
        <f>W25</f>
      </c>
      <c r="H24" s="15">
        <f>IF(G24="p",$Z$9,IF(G24="ns",$Z$10,IF(G24="dq",$Z$11,IF(G24="",$Z$10,MIN(G24,$Z$9)))))</f>
        <v>60</v>
      </c>
      <c r="I24" s="14"/>
      <c r="J24" s="14"/>
      <c r="K24" s="35"/>
      <c r="L24" s="35"/>
      <c r="M24" s="35"/>
      <c r="N24" s="35"/>
      <c r="O24" s="35"/>
      <c r="Q24" s="12">
        <v>22</v>
      </c>
      <c r="R24" s="11" t="e">
        <f>VALUE(D23)</f>
        <v>#VALUE!</v>
      </c>
      <c r="S24" s="11">
        <f>VALUE(E23)</f>
        <v>0</v>
      </c>
      <c r="T24" s="11">
        <f>VALUE(F23)</f>
        <v>0</v>
      </c>
      <c r="U24" s="11">
        <f t="shared" si="0"/>
      </c>
      <c r="V24" s="11">
        <f>IF(U24=FALSE,R24+S24*1000000*$Z$4+T24*0.000001*$Z$4*$AA$4,LOWER(U24))</f>
      </c>
      <c r="W24" s="10">
        <f>IF(ISNUMBER(V24),RANK(V24,$V$3:$V$72,$Z$4+1),V24)</f>
      </c>
      <c r="Y24" s="41" t="s">
        <v>25</v>
      </c>
      <c r="Z24" s="40">
        <f>ABS(Z21-Z22)+ABS(Z18-AD7)</f>
        <v>59</v>
      </c>
      <c r="AA24" s="5"/>
      <c r="AB24" s="5"/>
    </row>
    <row r="25" spans="1:28" ht="15" customHeight="1">
      <c r="A25" s="16">
        <v>24</v>
      </c>
      <c r="B25" s="16" t="s">
        <v>85</v>
      </c>
      <c r="C25" s="19" t="s">
        <v>109</v>
      </c>
      <c r="D25" s="18" t="s">
        <v>73</v>
      </c>
      <c r="E25" s="18"/>
      <c r="F25" s="18"/>
      <c r="G25" s="16">
        <f>W26</f>
      </c>
      <c r="H25" s="15">
        <f>IF(G25="p",$Z$9,IF(G25="ns",$Z$10,IF(G25="dq",$Z$11,IF(G25="",$Z$10,MIN(G25,$Z$9)))))</f>
        <v>60</v>
      </c>
      <c r="I25" s="14"/>
      <c r="J25" s="14"/>
      <c r="K25" s="35"/>
      <c r="L25" s="35"/>
      <c r="M25" s="35"/>
      <c r="N25" s="35"/>
      <c r="O25" s="35"/>
      <c r="Q25" s="12">
        <v>23</v>
      </c>
      <c r="R25" s="11" t="e">
        <f>VALUE(D24)</f>
        <v>#VALUE!</v>
      </c>
      <c r="S25" s="11">
        <f>VALUE(E24)</f>
        <v>0</v>
      </c>
      <c r="T25" s="11">
        <f>VALUE(F24)</f>
        <v>0</v>
      </c>
      <c r="U25" s="11">
        <f t="shared" si="0"/>
      </c>
      <c r="V25" s="11">
        <f>IF(U25=FALSE,R25+S25*1000000*$Z$4+T25*0.000001*$Z$4*$AA$4,LOWER(U25))</f>
      </c>
      <c r="W25" s="10">
        <f>IF(ISNUMBER(V25),RANK(V25,$V$3:$V$72,$Z$4+1),V25)</f>
      </c>
      <c r="AA25" s="5"/>
      <c r="AB25" s="5"/>
    </row>
    <row r="26" spans="1:31" ht="15" customHeight="1">
      <c r="A26" s="21">
        <v>25</v>
      </c>
      <c r="B26" s="21" t="s">
        <v>85</v>
      </c>
      <c r="C26" s="23" t="s">
        <v>110</v>
      </c>
      <c r="D26" s="22" t="s">
        <v>73</v>
      </c>
      <c r="E26" s="22"/>
      <c r="F26" s="22"/>
      <c r="G26" s="21">
        <f>W27</f>
      </c>
      <c r="H26" s="20">
        <f>IF(G26="p",$Z$9,IF(G26="ns",$Z$10,IF(G26="dq",$Z$11,IF(G26="",$Z$10,MIN(G26,$Z$9)))))</f>
        <v>60</v>
      </c>
      <c r="I26" s="14"/>
      <c r="J26" s="14"/>
      <c r="K26" s="35"/>
      <c r="L26" s="35"/>
      <c r="M26" s="35"/>
      <c r="N26" s="35"/>
      <c r="O26" s="35"/>
      <c r="Q26" s="12">
        <v>24</v>
      </c>
      <c r="R26" s="11" t="e">
        <f>VALUE(D25)</f>
        <v>#VALUE!</v>
      </c>
      <c r="S26" s="11">
        <f>VALUE(E25)</f>
        <v>0</v>
      </c>
      <c r="T26" s="11">
        <f>VALUE(F25)</f>
        <v>0</v>
      </c>
      <c r="U26" s="11">
        <f t="shared" si="0"/>
      </c>
      <c r="V26" s="11">
        <f>IF(U26=FALSE,R26+S26*1000000*$Z$4+T26*0.000001*$Z$4*$AA$4,LOWER(U26))</f>
      </c>
      <c r="W26" s="11">
        <f>IF(ISNUMBER(V26),RANK(V26,$V$3:$V$72,$Z$4+1),V26)</f>
      </c>
      <c r="X26" s="39" t="s">
        <v>24</v>
      </c>
      <c r="Y26" s="38"/>
      <c r="Z26" s="38"/>
      <c r="AA26" s="38"/>
      <c r="AB26" s="38"/>
      <c r="AC26" s="38"/>
      <c r="AD26" s="38"/>
      <c r="AE26" s="37"/>
    </row>
    <row r="27" spans="1:31" ht="15" customHeight="1">
      <c r="A27" s="25">
        <v>26</v>
      </c>
      <c r="B27" s="25" t="s">
        <v>79</v>
      </c>
      <c r="C27" s="26" t="s">
        <v>111</v>
      </c>
      <c r="D27" s="22" t="s">
        <v>73</v>
      </c>
      <c r="E27" s="22"/>
      <c r="F27" s="22"/>
      <c r="G27" s="25">
        <f>W28</f>
      </c>
      <c r="H27" s="24">
        <f>IF(G27="p",$Z$9,IF(G27="ns",$Z$10,IF(G27="dq",$Z$11,IF(G27="",$Z$10,MIN(G27,$Z$9)))))</f>
        <v>60</v>
      </c>
      <c r="I27" s="14"/>
      <c r="J27" s="14"/>
      <c r="K27" s="35"/>
      <c r="L27" s="35"/>
      <c r="M27" s="35"/>
      <c r="N27" s="35"/>
      <c r="O27" s="35"/>
      <c r="Q27" s="12">
        <v>25</v>
      </c>
      <c r="R27" s="11" t="e">
        <f>VALUE(D26)</f>
        <v>#VALUE!</v>
      </c>
      <c r="S27" s="11">
        <f>VALUE(E26)</f>
        <v>0</v>
      </c>
      <c r="T27" s="11">
        <f>VALUE(F26)</f>
        <v>0</v>
      </c>
      <c r="U27" s="11">
        <f t="shared" si="0"/>
      </c>
      <c r="V27" s="11">
        <f>IF(U27=FALSE,R27+S27*1000000*$Z$4+T27*0.000001*$Z$4*$AA$4,LOWER(U27))</f>
      </c>
      <c r="W27" s="11">
        <f>IF(ISNUMBER(V27),RANK(V27,$V$3:$V$72,$Z$4+1),V27)</f>
      </c>
      <c r="X27" s="34">
        <v>1</v>
      </c>
      <c r="Y27" s="33">
        <f>IF(X27&gt;Z$14,"",MATCH(X27,$W$3:$W$72,0))</f>
      </c>
      <c r="Z27" s="33">
        <f>IF(X27&gt;Z$14,"",INDEX($A$2:$F$71,$Y27,1))</f>
      </c>
      <c r="AA27" s="33">
        <f>IF(X27&gt;Z$14,"",INDEX($A$2:$F$71,$Y27,2))</f>
      </c>
      <c r="AB27" s="33"/>
      <c r="AC27" s="33">
        <f>IF(X27&gt;Z$14,"",INDEX($A$2:$F$71,$Y27,4))</f>
      </c>
      <c r="AD27" s="32">
        <f>IF(X27&gt;Z$14,"",IF(INDEX($A$2:$F$71,$Y27,5)=0,"",INDEX($A$2:$F$71,$Y27,5)))</f>
      </c>
      <c r="AE27" s="31">
        <f>IF(X27&gt;Z$14,"",IF(INDEX($A$2:$F$71,$Y27,6)=0,"",INDEX($A$2:$F$71,$Y27,6)))</f>
      </c>
    </row>
    <row r="28" spans="1:31" ht="15" customHeight="1">
      <c r="A28" s="21">
        <v>27</v>
      </c>
      <c r="B28" s="21" t="s">
        <v>82</v>
      </c>
      <c r="C28" s="23" t="s">
        <v>112</v>
      </c>
      <c r="D28" s="22" t="s">
        <v>73</v>
      </c>
      <c r="E28" s="22"/>
      <c r="F28" s="22"/>
      <c r="G28" s="21">
        <f>W29</f>
      </c>
      <c r="H28" s="20">
        <f>IF(G28="p",$Z$9,IF(G28="ns",$Z$10,IF(G28="dq",$Z$11,IF(G28="",$Z$10,MIN(G28,$Z$9)))))</f>
        <v>60</v>
      </c>
      <c r="I28" s="14"/>
      <c r="J28" s="14"/>
      <c r="K28" s="35"/>
      <c r="L28" s="35"/>
      <c r="M28" s="35"/>
      <c r="N28" s="35"/>
      <c r="O28" s="35"/>
      <c r="Q28" s="12">
        <v>26</v>
      </c>
      <c r="R28" s="11" t="e">
        <f>VALUE(D27)</f>
        <v>#VALUE!</v>
      </c>
      <c r="S28" s="11">
        <f>VALUE(E27)</f>
        <v>0</v>
      </c>
      <c r="T28" s="11">
        <f>VALUE(F27)</f>
        <v>0</v>
      </c>
      <c r="U28" s="11">
        <f t="shared" si="0"/>
      </c>
      <c r="V28" s="11">
        <f>IF(U28=FALSE,R28+S28*1000000*$Z$4+T28*0.000001*$Z$4*$AA$4,LOWER(U28))</f>
      </c>
      <c r="W28" s="11">
        <f>IF(ISNUMBER(V28),RANK(V28,$V$3:$V$72,$Z$4+1),V28)</f>
      </c>
      <c r="X28" s="34">
        <v>2</v>
      </c>
      <c r="Y28" s="33">
        <f>IF(X28&gt;Z$14,"",MATCH(X28,$W$3:$W$72,0))</f>
      </c>
      <c r="Z28" s="33">
        <f>IF(X28&gt;Z$14,"",INDEX($A$2:$F$71,$Y28,1))</f>
      </c>
      <c r="AA28" s="33">
        <f>IF(X28&gt;Z$14,"",INDEX($A$2:$F$71,$Y28,2))</f>
      </c>
      <c r="AB28" s="33"/>
      <c r="AC28" s="33">
        <f>IF(X28&gt;Z$14,"",INDEX($A$2:$F$71,$Y28,4))</f>
      </c>
      <c r="AD28" s="32">
        <f>IF(X28&gt;Z$14,"",IF(INDEX($A$2:$F$71,$Y28,5)=0,"",INDEX($A$2:$F$71,$Y28,5)))</f>
      </c>
      <c r="AE28" s="31">
        <f>IF(X28&gt;Z$14,"",IF(INDEX($A$2:$F$71,$Y28,6)=0,"",INDEX($A$2:$F$71,$Y28,6)))</f>
      </c>
    </row>
    <row r="29" spans="1:31" ht="15" customHeight="1">
      <c r="A29" s="16">
        <v>28</v>
      </c>
      <c r="B29" s="16" t="s">
        <v>82</v>
      </c>
      <c r="C29" s="19" t="s">
        <v>113</v>
      </c>
      <c r="D29" s="18" t="s">
        <v>73</v>
      </c>
      <c r="E29" s="18"/>
      <c r="F29" s="18"/>
      <c r="G29" s="16">
        <f>W30</f>
      </c>
      <c r="H29" s="15">
        <f>IF(G29="p",$Z$9,IF(G29="ns",$Z$10,IF(G29="dq",$Z$11,IF(G29="",$Z$10,MIN(G29,$Z$9)))))</f>
        <v>60</v>
      </c>
      <c r="I29" s="14"/>
      <c r="J29" s="14"/>
      <c r="K29" s="35"/>
      <c r="L29" s="35"/>
      <c r="M29" s="35"/>
      <c r="N29" s="35"/>
      <c r="O29" s="35"/>
      <c r="P29" s="36"/>
      <c r="Q29" s="12">
        <v>27</v>
      </c>
      <c r="R29" s="11" t="e">
        <f>VALUE(D28)</f>
        <v>#VALUE!</v>
      </c>
      <c r="S29" s="11">
        <f>VALUE(E28)</f>
        <v>0</v>
      </c>
      <c r="T29" s="11">
        <f>VALUE(F28)</f>
        <v>0</v>
      </c>
      <c r="U29" s="11">
        <f t="shared" si="0"/>
      </c>
      <c r="V29" s="11">
        <f>IF(U29=FALSE,R29+S29*1000000*$Z$4+T29*0.000001*$Z$4*$AA$4,LOWER(U29))</f>
      </c>
      <c r="W29" s="11">
        <f>IF(ISNUMBER(V29),RANK(V29,$V$3:$V$72,$Z$4+1),V29)</f>
      </c>
      <c r="X29" s="34">
        <v>3</v>
      </c>
      <c r="Y29" s="33">
        <f>IF(X29&gt;Z$14,"",MATCH(X29,$W$3:$W$72,0))</f>
      </c>
      <c r="Z29" s="33">
        <f>IF(X29&gt;Z$14,"",INDEX($A$2:$F$71,$Y29,1))</f>
      </c>
      <c r="AA29" s="33">
        <f>IF(X29&gt;Z$14,"",INDEX($A$2:$F$71,$Y29,2))</f>
      </c>
      <c r="AB29" s="33"/>
      <c r="AC29" s="33">
        <f>IF(X29&gt;Z$14,"",INDEX($A$2:$F$71,$Y29,4))</f>
      </c>
      <c r="AD29" s="32">
        <f>IF(X29&gt;Z$14,"",IF(INDEX($A$2:$F$71,$Y29,5)=0,"",INDEX($A$2:$F$71,$Y29,5)))</f>
      </c>
      <c r="AE29" s="31">
        <f>IF(X29&gt;Z$14,"",IF(INDEX($A$2:$F$71,$Y29,6)=0,"",INDEX($A$2:$F$71,$Y29,6)))</f>
      </c>
    </row>
    <row r="30" spans="1:31" ht="15" customHeight="1">
      <c r="A30" s="16">
        <v>29</v>
      </c>
      <c r="B30" s="16" t="s">
        <v>107</v>
      </c>
      <c r="C30" s="19" t="s">
        <v>114</v>
      </c>
      <c r="D30" s="18" t="s">
        <v>73</v>
      </c>
      <c r="E30" s="18"/>
      <c r="F30" s="18"/>
      <c r="G30" s="16">
        <f>W31</f>
      </c>
      <c r="H30" s="15">
        <f>IF(G30="p",$Z$9,IF(G30="ns",$Z$10,IF(G30="dq",$Z$11,IF(G30="",$Z$10,MIN(G30,$Z$9)))))</f>
        <v>60</v>
      </c>
      <c r="I30" s="14"/>
      <c r="J30" s="14"/>
      <c r="K30" s="35"/>
      <c r="L30" s="35"/>
      <c r="M30" s="35"/>
      <c r="N30" s="35"/>
      <c r="O30" s="35"/>
      <c r="Q30" s="12">
        <v>28</v>
      </c>
      <c r="R30" s="11" t="e">
        <f>VALUE(D29)</f>
        <v>#VALUE!</v>
      </c>
      <c r="S30" s="11">
        <f>VALUE(E29)</f>
        <v>0</v>
      </c>
      <c r="T30" s="11">
        <f>VALUE(F29)</f>
        <v>0</v>
      </c>
      <c r="U30" s="11">
        <f t="shared" si="0"/>
      </c>
      <c r="V30" s="11">
        <f>IF(U30=FALSE,R30+S30*1000000*$Z$4+T30*0.000001*$Z$4*$AA$4,LOWER(U30))</f>
      </c>
      <c r="W30" s="11">
        <f>IF(ISNUMBER(V30),RANK(V30,$V$3:$V$72,$Z$4+1),V30)</f>
      </c>
      <c r="X30" s="34">
        <v>4</v>
      </c>
      <c r="Y30" s="33">
        <f>IF(X30&gt;Z$14,"",MATCH(X30,$W$3:$W$72,0))</f>
      </c>
      <c r="Z30" s="33">
        <f>IF(X30&gt;Z$14,"",INDEX($A$2:$F$71,$Y30,1))</f>
      </c>
      <c r="AA30" s="33">
        <f>IF(X30&gt;Z$14,"",INDEX($A$2:$F$71,$Y30,2))</f>
      </c>
      <c r="AB30" s="33"/>
      <c r="AC30" s="33">
        <f>IF(X30&gt;Z$14,"",INDEX($A$2:$F$71,$Y30,4))</f>
      </c>
      <c r="AD30" s="32">
        <f>IF(X30&gt;Z$14,"",IF(INDEX($A$2:$F$71,$Y30,5)=0,"",INDEX($A$2:$F$71,$Y30,5)))</f>
      </c>
      <c r="AE30" s="31">
        <f>IF(X30&gt;Z$14,"",IF(INDEX($A$2:$F$71,$Y30,6)=0,"",INDEX($A$2:$F$71,$Y30,6)))</f>
      </c>
    </row>
    <row r="31" spans="1:31" ht="15" customHeight="1">
      <c r="A31" s="16">
        <v>30</v>
      </c>
      <c r="B31" s="16" t="s">
        <v>107</v>
      </c>
      <c r="C31" s="19" t="s">
        <v>115</v>
      </c>
      <c r="D31" s="18" t="s">
        <v>73</v>
      </c>
      <c r="E31" s="18"/>
      <c r="F31" s="18"/>
      <c r="G31" s="16">
        <f>W32</f>
      </c>
      <c r="H31" s="15">
        <f>IF(G31="p",$Z$9,IF(G31="ns",$Z$10,IF(G31="dq",$Z$11,IF(G31="",$Z$10,MIN(G31,$Z$9)))))</f>
        <v>60</v>
      </c>
      <c r="I31" s="14"/>
      <c r="J31" s="14"/>
      <c r="K31" s="35"/>
      <c r="L31" s="35"/>
      <c r="M31" s="35"/>
      <c r="N31" s="35"/>
      <c r="O31" s="35"/>
      <c r="Q31" s="12">
        <v>29</v>
      </c>
      <c r="R31" s="11" t="e">
        <f>VALUE(D30)</f>
        <v>#VALUE!</v>
      </c>
      <c r="S31" s="11">
        <f>VALUE(E30)</f>
        <v>0</v>
      </c>
      <c r="T31" s="11">
        <f>VALUE(F30)</f>
        <v>0</v>
      </c>
      <c r="U31" s="11">
        <f t="shared" si="0"/>
      </c>
      <c r="V31" s="11">
        <f>IF(U31=FALSE,R31+S31*1000000*$Z$4+T31*0.000001*$Z$4*$AA$4,LOWER(U31))</f>
      </c>
      <c r="W31" s="11">
        <f>IF(ISNUMBER(V31),RANK(V31,$V$3:$V$72,$Z$4+1),V31)</f>
      </c>
      <c r="X31" s="34">
        <v>5</v>
      </c>
      <c r="Y31" s="33">
        <f>IF(X31&gt;Z$14,"",MATCH(X31,$W$3:$W$72,0))</f>
      </c>
      <c r="Z31" s="33">
        <f>IF(X31&gt;Z$14,"",INDEX($A$2:$F$71,$Y31,1))</f>
      </c>
      <c r="AA31" s="33">
        <f>IF(X31&gt;Z$14,"",INDEX($A$2:$F$71,$Y31,2))</f>
      </c>
      <c r="AB31" s="33"/>
      <c r="AC31" s="33">
        <f>IF(X31&gt;Z$14,"",INDEX($A$2:$F$71,$Y31,4))</f>
      </c>
      <c r="AD31" s="32">
        <f>IF(X31&gt;Z$14,"",IF(INDEX($A$2:$F$71,$Y31,5)=0,"",INDEX($A$2:$F$71,$Y31,5)))</f>
      </c>
      <c r="AE31" s="31">
        <f>IF(X31&gt;Z$14,"",IF(INDEX($A$2:$F$71,$Y31,6)=0,"",INDEX($A$2:$F$71,$Y31,6)))</f>
      </c>
    </row>
    <row r="32" spans="1:31" ht="15" customHeight="1">
      <c r="A32" s="21">
        <v>31</v>
      </c>
      <c r="B32" s="21" t="s">
        <v>116</v>
      </c>
      <c r="C32" s="23" t="s">
        <v>117</v>
      </c>
      <c r="D32" s="22" t="s">
        <v>73</v>
      </c>
      <c r="E32" s="22"/>
      <c r="F32" s="22"/>
      <c r="G32" s="21">
        <f>W33</f>
      </c>
      <c r="H32" s="20">
        <f>IF(G32="p",$Z$9,IF(G32="ns",$Z$10,IF(G32="dq",$Z$11,IF(G32="",$Z$10,MIN(G32,$Z$9)))))</f>
        <v>60</v>
      </c>
      <c r="I32" s="14"/>
      <c r="J32" s="14"/>
      <c r="K32" s="35"/>
      <c r="L32" s="35"/>
      <c r="M32" s="35"/>
      <c r="N32" s="35"/>
      <c r="O32" s="35"/>
      <c r="Q32" s="12">
        <v>30</v>
      </c>
      <c r="R32" s="11" t="e">
        <f>VALUE(D31)</f>
        <v>#VALUE!</v>
      </c>
      <c r="S32" s="11">
        <f>VALUE(E31)</f>
        <v>0</v>
      </c>
      <c r="T32" s="11">
        <f>VALUE(F31)</f>
        <v>0</v>
      </c>
      <c r="U32" s="11">
        <f t="shared" si="0"/>
      </c>
      <c r="V32" s="11">
        <f>IF(U32=FALSE,R32+S32*1000000*$Z$4+T32*0.000001*$Z$4*$AA$4,LOWER(U32))</f>
      </c>
      <c r="W32" s="11">
        <f>IF(ISNUMBER(V32),RANK(V32,$V$3:$V$72,$Z$4+1),V32)</f>
      </c>
      <c r="X32" s="34">
        <v>6</v>
      </c>
      <c r="Y32" s="33">
        <f>IF(X32&gt;Z$14,"",MATCH(X32,$W$3:$W$72,0))</f>
      </c>
      <c r="Z32" s="33">
        <f>IF(X32&gt;Z$14,"",INDEX($A$2:$F$71,$Y32,1))</f>
      </c>
      <c r="AA32" s="33">
        <f>IF(X32&gt;Z$14,"",INDEX($A$2:$F$71,$Y32,2))</f>
      </c>
      <c r="AB32" s="33"/>
      <c r="AC32" s="33">
        <f>IF(X32&gt;Z$14,"",INDEX($A$2:$F$71,$Y32,4))</f>
      </c>
      <c r="AD32" s="32">
        <f>IF(X32&gt;Z$14,"",IF(INDEX($A$2:$F$71,$Y32,5)=0,"",INDEX($A$2:$F$71,$Y32,5)))</f>
      </c>
      <c r="AE32" s="31">
        <f>IF(X32&gt;Z$14,"",IF(INDEX($A$2:$F$71,$Y32,6)=0,"",INDEX($A$2:$F$71,$Y32,6)))</f>
      </c>
    </row>
    <row r="33" spans="1:31" ht="15" customHeight="1">
      <c r="A33" s="25">
        <v>32</v>
      </c>
      <c r="B33" s="25" t="s">
        <v>85</v>
      </c>
      <c r="C33" s="26" t="s">
        <v>118</v>
      </c>
      <c r="D33" s="22" t="s">
        <v>73</v>
      </c>
      <c r="E33" s="22"/>
      <c r="F33" s="22"/>
      <c r="G33" s="25">
        <f>W34</f>
      </c>
      <c r="H33" s="24">
        <f>IF(G33="p",$Z$9,IF(G33="ns",$Z$10,IF(G33="dq",$Z$11,IF(G33="",$Z$10,MIN(G33,$Z$9)))))</f>
        <v>60</v>
      </c>
      <c r="I33" s="14"/>
      <c r="J33" s="14"/>
      <c r="K33" s="35"/>
      <c r="L33" s="35"/>
      <c r="M33" s="35"/>
      <c r="N33" s="35"/>
      <c r="O33" s="35"/>
      <c r="Q33" s="12">
        <v>31</v>
      </c>
      <c r="R33" s="11" t="e">
        <f>VALUE(D32)</f>
        <v>#VALUE!</v>
      </c>
      <c r="S33" s="11">
        <f>VALUE(E32)</f>
        <v>0</v>
      </c>
      <c r="T33" s="11">
        <f>VALUE(F32)</f>
        <v>0</v>
      </c>
      <c r="U33" s="11">
        <f t="shared" si="0"/>
      </c>
      <c r="V33" s="11">
        <f>IF(U33=FALSE,R33+S33*1000000*$Z$4+T33*0.000001*$Z$4*$AA$4,LOWER(U33))</f>
      </c>
      <c r="W33" s="11">
        <f>IF(ISNUMBER(V33),RANK(V33,$V$3:$V$72,$Z$4+1),V33)</f>
      </c>
      <c r="X33" s="34">
        <v>7</v>
      </c>
      <c r="Y33" s="33">
        <f>IF(X33&gt;Z$14,"",MATCH(X33,$W$3:$W$72,0))</f>
      </c>
      <c r="Z33" s="33">
        <f>IF(X33&gt;Z$14,"",INDEX($A$2:$F$71,$Y33,1))</f>
      </c>
      <c r="AA33" s="33">
        <f>IF(X33&gt;Z$14,"",INDEX($A$2:$F$71,$Y33,2))</f>
      </c>
      <c r="AB33" s="33"/>
      <c r="AC33" s="33">
        <f>IF(X33&gt;Z$14,"",INDEX($A$2:$F$71,$Y33,4))</f>
      </c>
      <c r="AD33" s="32">
        <f>IF(X33&gt;Z$14,"",IF(INDEX($A$2:$F$71,$Y33,5)=0,"",INDEX($A$2:$F$71,$Y33,5)))</f>
      </c>
      <c r="AE33" s="31">
        <f>IF(X33&gt;Z$14,"",IF(INDEX($A$2:$F$71,$Y33,6)=0,"",INDEX($A$2:$F$71,$Y33,6)))</f>
      </c>
    </row>
    <row r="34" spans="1:31" ht="15" customHeight="1">
      <c r="A34" s="21">
        <v>33</v>
      </c>
      <c r="B34" s="21" t="s">
        <v>85</v>
      </c>
      <c r="C34" s="23" t="s">
        <v>119</v>
      </c>
      <c r="D34" s="22" t="s">
        <v>73</v>
      </c>
      <c r="E34" s="22"/>
      <c r="F34" s="22"/>
      <c r="G34" s="21">
        <f>W35</f>
      </c>
      <c r="H34" s="20">
        <f>IF(G34="p",$Z$9,IF(G34="ns",$Z$10,IF(G34="dq",$Z$11,IF(G34="",$Z$10,MIN(G34,$Z$9)))))</f>
        <v>60</v>
      </c>
      <c r="I34" s="14"/>
      <c r="J34" s="14"/>
      <c r="K34" s="35"/>
      <c r="L34" s="35"/>
      <c r="M34" s="35"/>
      <c r="N34" s="35"/>
      <c r="O34" s="35"/>
      <c r="Q34" s="12">
        <v>32</v>
      </c>
      <c r="R34" s="11" t="e">
        <f>VALUE(D33)</f>
        <v>#VALUE!</v>
      </c>
      <c r="S34" s="11">
        <f>VALUE(E33)</f>
        <v>0</v>
      </c>
      <c r="T34" s="11">
        <f>VALUE(F33)</f>
        <v>0</v>
      </c>
      <c r="U34" s="11">
        <f t="shared" si="0"/>
      </c>
      <c r="V34" s="11">
        <f>IF(U34=FALSE,R34+S34*1000000*$Z$4+T34*0.000001*$Z$4*$AA$4,LOWER(U34))</f>
      </c>
      <c r="W34" s="11">
        <f>IF(ISNUMBER(V34),RANK(V34,$V$3:$V$72,$Z$4+1),V34)</f>
      </c>
      <c r="X34" s="34">
        <v>8</v>
      </c>
      <c r="Y34" s="33">
        <f>IF(X34&gt;Z$14,"",MATCH(X34,$W$3:$W$72,0))</f>
      </c>
      <c r="Z34" s="33">
        <f>IF(X34&gt;Z$14,"",INDEX($A$2:$F$71,$Y34,1))</f>
      </c>
      <c r="AA34" s="33">
        <f>IF(X34&gt;Z$14,"",INDEX($A$2:$F$71,$Y34,2))</f>
      </c>
      <c r="AB34" s="33"/>
      <c r="AC34" s="33">
        <f>IF(X34&gt;Z$14,"",INDEX($A$2:$F$71,$Y34,4))</f>
      </c>
      <c r="AD34" s="32">
        <f>IF(X34&gt;Z$14,"",IF(INDEX($A$2:$F$71,$Y34,5)=0,"",INDEX($A$2:$F$71,$Y34,5)))</f>
      </c>
      <c r="AE34" s="31">
        <f>IF(X34&gt;Z$14,"",IF(INDEX($A$2:$F$71,$Y34,6)=0,"",INDEX($A$2:$F$71,$Y34,6)))</f>
      </c>
    </row>
    <row r="35" spans="1:31" ht="15" customHeight="1">
      <c r="A35" s="16">
        <v>34</v>
      </c>
      <c r="B35" s="16" t="s">
        <v>85</v>
      </c>
      <c r="C35" s="19" t="s">
        <v>120</v>
      </c>
      <c r="D35" s="18" t="s">
        <v>73</v>
      </c>
      <c r="E35" s="18"/>
      <c r="F35" s="18"/>
      <c r="G35" s="16">
        <f>W36</f>
      </c>
      <c r="H35" s="15">
        <f>IF(G35="p",$Z$9,IF(G35="ns",$Z$10,IF(G35="dq",$Z$11,IF(G35="",$Z$10,MIN(G35,$Z$9)))))</f>
        <v>60</v>
      </c>
      <c r="I35" s="14"/>
      <c r="J35" s="14"/>
      <c r="K35" s="35"/>
      <c r="L35" s="35"/>
      <c r="M35" s="35"/>
      <c r="N35" s="35"/>
      <c r="O35" s="35"/>
      <c r="Q35" s="12">
        <v>33</v>
      </c>
      <c r="R35" s="11" t="e">
        <f>VALUE(D34)</f>
        <v>#VALUE!</v>
      </c>
      <c r="S35" s="11">
        <f>VALUE(E34)</f>
        <v>0</v>
      </c>
      <c r="T35" s="11">
        <f>VALUE(F34)</f>
        <v>0</v>
      </c>
      <c r="U35" s="11">
        <f t="shared" si="0"/>
      </c>
      <c r="V35" s="11">
        <f>IF(U35=FALSE,R35+S35*1000000*$Z$4+T35*0.000001*$Z$4*$AA$4,LOWER(U35))</f>
      </c>
      <c r="W35" s="11">
        <f>IF(ISNUMBER(V35),RANK(V35,$V$3:$V$72,$Z$4+1),V35)</f>
      </c>
      <c r="X35" s="34">
        <v>9</v>
      </c>
      <c r="Y35" s="33">
        <f>IF(X35&gt;Z$14,"",MATCH(X35,$W$3:$W$72,0))</f>
      </c>
      <c r="Z35" s="33">
        <f>IF(X35&gt;Z$14,"",INDEX($A$2:$F$71,$Y35,1))</f>
      </c>
      <c r="AA35" s="33">
        <f>IF(X35&gt;Z$14,"",INDEX($A$2:$F$71,$Y35,2))</f>
      </c>
      <c r="AB35" s="33"/>
      <c r="AC35" s="33">
        <f>IF(X35&gt;Z$14,"",INDEX($A$2:$F$71,$Y35,4))</f>
      </c>
      <c r="AD35" s="32">
        <f>IF(X35&gt;Z$14,"",IF(INDEX($A$2:$F$71,$Y35,5)=0,"",INDEX($A$2:$F$71,$Y35,5)))</f>
      </c>
      <c r="AE35" s="31">
        <f>IF(X35&gt;Z$14,"",IF(INDEX($A$2:$F$71,$Y35,6)=0,"",INDEX($A$2:$F$71,$Y35,6)))</f>
      </c>
    </row>
    <row r="36" spans="1:31" ht="15" customHeight="1">
      <c r="A36" s="16">
        <v>35</v>
      </c>
      <c r="B36" s="16" t="s">
        <v>85</v>
      </c>
      <c r="C36" s="19" t="s">
        <v>121</v>
      </c>
      <c r="D36" s="18" t="s">
        <v>73</v>
      </c>
      <c r="E36" s="18"/>
      <c r="F36" s="18"/>
      <c r="G36" s="16">
        <f>W37</f>
      </c>
      <c r="H36" s="15">
        <f>IF(G36="p",$Z$9,IF(G36="ns",$Z$10,IF(G36="dq",$Z$11,IF(G36="",$Z$10,MIN(G36,$Z$9)))))</f>
        <v>60</v>
      </c>
      <c r="I36" s="14"/>
      <c r="J36" s="14"/>
      <c r="K36" s="35"/>
      <c r="L36" s="35"/>
      <c r="M36" s="35"/>
      <c r="N36" s="35"/>
      <c r="O36" s="35"/>
      <c r="Q36" s="12">
        <v>34</v>
      </c>
      <c r="R36" s="11" t="e">
        <f>VALUE(D35)</f>
        <v>#VALUE!</v>
      </c>
      <c r="S36" s="11">
        <f>VALUE(E35)</f>
        <v>0</v>
      </c>
      <c r="T36" s="11">
        <f>VALUE(F35)</f>
        <v>0</v>
      </c>
      <c r="U36" s="11">
        <f t="shared" si="0"/>
      </c>
      <c r="V36" s="11">
        <f>IF(U36=FALSE,R36+S36*1000000*$Z$4+T36*0.000001*$Z$4*$AA$4,LOWER(U36))</f>
      </c>
      <c r="W36" s="11">
        <f>IF(ISNUMBER(V36),RANK(V36,$V$3:$V$72,$Z$4+1),V36)</f>
      </c>
      <c r="X36" s="34">
        <v>10</v>
      </c>
      <c r="Y36" s="33">
        <f>IF(X36&gt;Z$14,"",MATCH(X36,$W$3:$W$72,0))</f>
      </c>
      <c r="Z36" s="33">
        <f>IF(X36&gt;Z$14,"",INDEX($A$2:$F$71,$Y36,1))</f>
      </c>
      <c r="AA36" s="33">
        <f>IF(X36&gt;Z$14,"",INDEX($A$2:$F$71,$Y36,2))</f>
      </c>
      <c r="AB36" s="33"/>
      <c r="AC36" s="33">
        <f>IF(X36&gt;Z$14,"",INDEX($A$2:$F$71,$Y36,4))</f>
      </c>
      <c r="AD36" s="32">
        <f>IF(X36&gt;Z$14,"",IF(INDEX($A$2:$F$71,$Y36,5)=0,"",INDEX($A$2:$F$71,$Y36,5)))</f>
      </c>
      <c r="AE36" s="31">
        <f>IF(X36&gt;Z$14,"",IF(INDEX($A$2:$F$71,$Y36,6)=0,"",INDEX($A$2:$F$71,$Y36,6)))</f>
      </c>
    </row>
    <row r="37" spans="1:31" ht="15" customHeight="1">
      <c r="A37" s="16">
        <v>36</v>
      </c>
      <c r="B37" s="16" t="s">
        <v>122</v>
      </c>
      <c r="C37" s="19" t="s">
        <v>123</v>
      </c>
      <c r="D37" s="18" t="s">
        <v>73</v>
      </c>
      <c r="E37" s="18"/>
      <c r="F37" s="18"/>
      <c r="G37" s="16">
        <f>W38</f>
      </c>
      <c r="H37" s="15">
        <f>IF(G37="p",$Z$9,IF(G37="ns",$Z$10,IF(G37="dq",$Z$11,IF(G37="",$Z$10,MIN(G37,$Z$9)))))</f>
        <v>60</v>
      </c>
      <c r="I37" s="14"/>
      <c r="J37" s="14"/>
      <c r="K37" s="35"/>
      <c r="L37" s="35"/>
      <c r="M37" s="35"/>
      <c r="N37" s="35"/>
      <c r="O37" s="35"/>
      <c r="Q37" s="12">
        <v>35</v>
      </c>
      <c r="R37" s="11" t="e">
        <f>VALUE(D36)</f>
        <v>#VALUE!</v>
      </c>
      <c r="S37" s="11">
        <f>VALUE(E36)</f>
        <v>0</v>
      </c>
      <c r="T37" s="11">
        <f>VALUE(F36)</f>
        <v>0</v>
      </c>
      <c r="U37" s="11">
        <f t="shared" si="0"/>
      </c>
      <c r="V37" s="11">
        <f>IF(U37=FALSE,R37+S37*1000000*$Z$4+T37*0.000001*$Z$4*$AA$4,LOWER(U37))</f>
      </c>
      <c r="W37" s="11">
        <f>IF(ISNUMBER(V37),RANK(V37,$V$3:$V$72,$Z$4+1),V37)</f>
      </c>
      <c r="X37" s="34">
        <v>11</v>
      </c>
      <c r="Y37" s="33">
        <f>IF(X37&gt;Z$14,"",MATCH(X37,$W$3:$W$72,0))</f>
      </c>
      <c r="Z37" s="33">
        <f>IF(X37&gt;Z$14,"",INDEX($A$2:$F$71,$Y37,1))</f>
      </c>
      <c r="AA37" s="33">
        <f>IF(X37&gt;Z$14,"",INDEX($A$2:$F$71,$Y37,2))</f>
      </c>
      <c r="AB37" s="33"/>
      <c r="AC37" s="33">
        <f>IF(X37&gt;Z$14,"",INDEX($A$2:$F$71,$Y37,4))</f>
      </c>
      <c r="AD37" s="32">
        <f>IF(X37&gt;Z$14,"",IF(INDEX($A$2:$F$71,$Y37,5)=0,"",INDEX($A$2:$F$71,$Y37,5)))</f>
      </c>
      <c r="AE37" s="31">
        <f>IF(X37&gt;Z$14,"",IF(INDEX($A$2:$F$71,$Y37,6)=0,"",INDEX($A$2:$F$71,$Y37,6)))</f>
      </c>
    </row>
    <row r="38" spans="1:31" ht="15" customHeight="1">
      <c r="A38" s="21">
        <v>37</v>
      </c>
      <c r="B38" s="21" t="s">
        <v>122</v>
      </c>
      <c r="C38" s="23" t="s">
        <v>124</v>
      </c>
      <c r="D38" s="22" t="s">
        <v>73</v>
      </c>
      <c r="E38" s="22"/>
      <c r="F38" s="22"/>
      <c r="G38" s="21">
        <f>W39</f>
      </c>
      <c r="H38" s="20">
        <f>IF(G38="p",$Z$9,IF(G38="ns",$Z$10,IF(G38="dq",$Z$11,IF(G38="",$Z$10,MIN(G38,$Z$9)))))</f>
        <v>60</v>
      </c>
      <c r="I38" s="14"/>
      <c r="J38" s="14"/>
      <c r="K38" s="13" t="s">
        <v>151</v>
      </c>
      <c r="L38" s="13"/>
      <c r="M38" s="13"/>
      <c r="N38" s="13"/>
      <c r="O38" s="13"/>
      <c r="Q38" s="12">
        <v>36</v>
      </c>
      <c r="R38" s="11" t="e">
        <f>VALUE(D37)</f>
        <v>#VALUE!</v>
      </c>
      <c r="S38" s="11">
        <f>VALUE(E37)</f>
        <v>0</v>
      </c>
      <c r="T38" s="11">
        <f>VALUE(F37)</f>
        <v>0</v>
      </c>
      <c r="U38" s="11">
        <f t="shared" si="0"/>
      </c>
      <c r="V38" s="11">
        <f>IF(U38=FALSE,R38+S38*1000000*$Z$4+T38*0.000001*$Z$4*$AA$4,LOWER(U38))</f>
      </c>
      <c r="W38" s="11">
        <f>IF(ISNUMBER(V38),RANK(V38,$V$3:$V$72,$Z$4+1),V38)</f>
      </c>
      <c r="X38" s="30">
        <v>12</v>
      </c>
      <c r="Y38" s="29">
        <f>IF(X38&gt;Z$14,"",MATCH(X38,$W$3:$W$72,0))</f>
      </c>
      <c r="Z38" s="29">
        <f>IF(X38&gt;Z$14,"",INDEX($A$2:$F$71,$Y38,1))</f>
      </c>
      <c r="AA38" s="29">
        <f>IF(X38&gt;Z$14,"",INDEX($A$2:$F$71,$Y38,2))</f>
      </c>
      <c r="AB38" s="29"/>
      <c r="AC38" s="29">
        <f>IF(X38&gt;Z$14,"",INDEX($A$2:$F$71,$Y38,4))</f>
      </c>
      <c r="AD38" s="28">
        <f>IF(X38&gt;Z$14,"",IF(INDEX($A$2:$F$71,$Y38,5)=0,"",INDEX($A$2:$F$71,$Y38,5)))</f>
      </c>
      <c r="AE38" s="27">
        <f>IF(X38&gt;Z$14,"",IF(INDEX($A$2:$F$71,$Y38,6)=0,"",INDEX($A$2:$F$71,$Y38,6)))</f>
      </c>
    </row>
    <row r="39" spans="1:28" ht="15" customHeight="1">
      <c r="A39" s="25">
        <v>38</v>
      </c>
      <c r="B39" s="25" t="s">
        <v>125</v>
      </c>
      <c r="C39" s="26" t="s">
        <v>126</v>
      </c>
      <c r="D39" s="22" t="s">
        <v>73</v>
      </c>
      <c r="E39" s="22"/>
      <c r="F39" s="22"/>
      <c r="G39" s="25">
        <f>W40</f>
      </c>
      <c r="H39" s="24">
        <f>IF(G39="p",$Z$9,IF(G39="ns",$Z$10,IF(G39="dq",$Z$11,IF(G39="",$Z$10,MIN(G39,$Z$9)))))</f>
        <v>60</v>
      </c>
      <c r="I39" s="14"/>
      <c r="J39" s="14"/>
      <c r="K39" s="13"/>
      <c r="L39" s="13"/>
      <c r="M39" s="13"/>
      <c r="N39" s="13"/>
      <c r="O39" s="13"/>
      <c r="Q39" s="12">
        <v>37</v>
      </c>
      <c r="R39" s="11" t="e">
        <f>VALUE(D38)</f>
        <v>#VALUE!</v>
      </c>
      <c r="S39" s="11">
        <f>VALUE(E38)</f>
        <v>0</v>
      </c>
      <c r="T39" s="11">
        <f>VALUE(F38)</f>
        <v>0</v>
      </c>
      <c r="U39" s="11">
        <f t="shared" si="0"/>
      </c>
      <c r="V39" s="11">
        <f>IF(U39=FALSE,R39+S39*1000000*$Z$4+T39*0.000001*$Z$4*$AA$4,LOWER(U39))</f>
      </c>
      <c r="W39" s="10">
        <f>IF(ISNUMBER(V39),RANK(V39,$V$3:$V$72,$Z$4+1),V39)</f>
      </c>
      <c r="AA39" s="5"/>
      <c r="AB39" s="5"/>
    </row>
    <row r="40" spans="1:28" ht="15" customHeight="1">
      <c r="A40" s="21">
        <v>39</v>
      </c>
      <c r="B40" s="21" t="s">
        <v>125</v>
      </c>
      <c r="C40" s="23" t="s">
        <v>127</v>
      </c>
      <c r="D40" s="22" t="s">
        <v>73</v>
      </c>
      <c r="E40" s="22"/>
      <c r="F40" s="22"/>
      <c r="G40" s="21">
        <f>W41</f>
      </c>
      <c r="H40" s="20">
        <f>IF(G40="p",$Z$9,IF(G40="ns",$Z$10,IF(G40="dq",$Z$11,IF(G40="",$Z$10,MIN(G40,$Z$9)))))</f>
        <v>60</v>
      </c>
      <c r="I40" s="14"/>
      <c r="J40" s="14"/>
      <c r="K40" s="13"/>
      <c r="L40" s="13"/>
      <c r="M40" s="13"/>
      <c r="N40" s="13"/>
      <c r="O40" s="13"/>
      <c r="Q40" s="12">
        <v>38</v>
      </c>
      <c r="R40" s="11" t="e">
        <f>VALUE(D39)</f>
        <v>#VALUE!</v>
      </c>
      <c r="S40" s="11">
        <f>VALUE(E39)</f>
        <v>0</v>
      </c>
      <c r="T40" s="11">
        <f>VALUE(F39)</f>
        <v>0</v>
      </c>
      <c r="U40" s="11">
        <f t="shared" si="0"/>
      </c>
      <c r="V40" s="11">
        <f>IF(U40=FALSE,R40+S40*1000000*$Z$4+T40*0.000001*$Z$4*$AA$4,LOWER(U40))</f>
      </c>
      <c r="W40" s="10">
        <f>IF(ISNUMBER(V40),RANK(V40,$V$3:$V$72,$Z$4+1),V40)</f>
      </c>
      <c r="Y40" s="1" t="s">
        <v>23</v>
      </c>
      <c r="AA40" s="5"/>
      <c r="AB40" s="5"/>
    </row>
    <row r="41" spans="1:28" ht="15" customHeight="1">
      <c r="A41" s="16">
        <v>40</v>
      </c>
      <c r="B41" s="16" t="s">
        <v>107</v>
      </c>
      <c r="C41" s="19" t="s">
        <v>128</v>
      </c>
      <c r="D41" s="18" t="s">
        <v>73</v>
      </c>
      <c r="E41" s="18"/>
      <c r="F41" s="18"/>
      <c r="G41" s="16">
        <f>W42</f>
      </c>
      <c r="H41" s="15">
        <f>IF(G41="p",$Z$9,IF(G41="ns",$Z$10,IF(G41="dq",$Z$11,IF(G41="",$Z$10,MIN(G41,$Z$9)))))</f>
        <v>60</v>
      </c>
      <c r="I41" s="14"/>
      <c r="J41" s="14"/>
      <c r="K41" s="13"/>
      <c r="L41" s="13"/>
      <c r="M41" s="13"/>
      <c r="N41" s="13"/>
      <c r="O41" s="13"/>
      <c r="Q41" s="12">
        <v>39</v>
      </c>
      <c r="R41" s="11" t="e">
        <f>VALUE(D40)</f>
        <v>#VALUE!</v>
      </c>
      <c r="S41" s="11">
        <f>VALUE(E40)</f>
        <v>0</v>
      </c>
      <c r="T41" s="11">
        <f>VALUE(F40)</f>
        <v>0</v>
      </c>
      <c r="U41" s="11">
        <f t="shared" si="0"/>
      </c>
      <c r="V41" s="11">
        <f>IF(U41=FALSE,R41+S41*1000000*$Z$4+T41*0.000001*$Z$4*$AA$4,LOWER(U41))</f>
      </c>
      <c r="W41" s="10">
        <f>IF(ISNUMBER(V41),RANK(V41,$V$3:$V$72,$Z$4+1),V41)</f>
      </c>
      <c r="Y41" s="1" t="s">
        <v>22</v>
      </c>
      <c r="AA41" s="5"/>
      <c r="AB41" s="5"/>
    </row>
    <row r="42" spans="1:28" ht="15" customHeight="1">
      <c r="A42" s="16">
        <v>41</v>
      </c>
      <c r="B42" s="16" t="s">
        <v>79</v>
      </c>
      <c r="C42" s="19" t="s">
        <v>129</v>
      </c>
      <c r="D42" s="18" t="s">
        <v>74</v>
      </c>
      <c r="E42" s="18"/>
      <c r="F42" s="18"/>
      <c r="G42" s="16" t="str">
        <f>W43</f>
        <v>ns</v>
      </c>
      <c r="H42" s="15">
        <f>IF(G42="p",$Z$9,IF(G42="ns",$Z$10,IF(G42="dq",$Z$11,IF(G42="",$Z$10,MIN(G42,$Z$9)))))</f>
        <v>60</v>
      </c>
      <c r="I42" s="14"/>
      <c r="J42" s="14"/>
      <c r="K42" s="13"/>
      <c r="L42" s="13"/>
      <c r="M42" s="13"/>
      <c r="N42" s="13"/>
      <c r="O42" s="13"/>
      <c r="Q42" s="12">
        <v>40</v>
      </c>
      <c r="R42" s="11" t="e">
        <f>VALUE(D41)</f>
        <v>#VALUE!</v>
      </c>
      <c r="S42" s="11">
        <f>VALUE(E41)</f>
        <v>0</v>
      </c>
      <c r="T42" s="11">
        <f>VALUE(F41)</f>
        <v>0</v>
      </c>
      <c r="U42" s="11">
        <f t="shared" si="0"/>
      </c>
      <c r="V42" s="11">
        <f>IF(U42=FALSE,R42+S42*1000000*$Z$4+T42*0.000001*$Z$4*$AA$4,LOWER(U42))</f>
      </c>
      <c r="W42" s="10">
        <f>IF(ISNUMBER(V42),RANK(V42,$V$3:$V$72,$Z$4+1),V42)</f>
      </c>
      <c r="Y42" s="1" t="s">
        <v>21</v>
      </c>
      <c r="AA42" s="5"/>
      <c r="AB42" s="5"/>
    </row>
    <row r="43" spans="1:28" ht="15" customHeight="1">
      <c r="A43" s="16">
        <v>42</v>
      </c>
      <c r="B43" s="16" t="s">
        <v>79</v>
      </c>
      <c r="C43" s="19" t="s">
        <v>130</v>
      </c>
      <c r="D43" s="18" t="s">
        <v>73</v>
      </c>
      <c r="E43" s="18"/>
      <c r="F43" s="18"/>
      <c r="G43" s="16">
        <f>W44</f>
      </c>
      <c r="H43" s="15">
        <f>IF(G43="p",$Z$9,IF(G43="ns",$Z$10,IF(G43="dq",$Z$11,IF(G43="",$Z$10,MIN(G43,$Z$9)))))</f>
        <v>60</v>
      </c>
      <c r="I43" s="14"/>
      <c r="J43" s="14"/>
      <c r="K43" s="13"/>
      <c r="L43" s="13"/>
      <c r="M43" s="13"/>
      <c r="N43" s="13"/>
      <c r="O43" s="13"/>
      <c r="Q43" s="12">
        <v>41</v>
      </c>
      <c r="R43" s="11" t="e">
        <f>VALUE(D42)</f>
        <v>#VALUE!</v>
      </c>
      <c r="S43" s="11">
        <f>VALUE(E42)</f>
        <v>0</v>
      </c>
      <c r="T43" s="11">
        <f>VALUE(F42)</f>
        <v>0</v>
      </c>
      <c r="U43" s="11" t="str">
        <f t="shared" si="0"/>
        <v>ns</v>
      </c>
      <c r="V43" s="11" t="str">
        <f>IF(U43=FALSE,R43+S43*1000000*$Z$4+T43*0.000001*$Z$4*$AA$4,LOWER(U43))</f>
        <v>ns</v>
      </c>
      <c r="W43" s="10" t="str">
        <f>IF(ISNUMBER(V43),RANK(V43,$V$3:$V$72,$Z$4+1),V43)</f>
        <v>ns</v>
      </c>
      <c r="Y43" s="1" t="s">
        <v>20</v>
      </c>
      <c r="AA43" s="5"/>
      <c r="AB43" s="5"/>
    </row>
    <row r="44" spans="1:28" ht="15" customHeight="1">
      <c r="A44" s="21">
        <v>43</v>
      </c>
      <c r="B44" s="21" t="s">
        <v>131</v>
      </c>
      <c r="C44" s="23" t="s">
        <v>132</v>
      </c>
      <c r="D44" s="22" t="s">
        <v>73</v>
      </c>
      <c r="E44" s="22"/>
      <c r="F44" s="22"/>
      <c r="G44" s="21">
        <f>W45</f>
      </c>
      <c r="H44" s="20">
        <f>IF(G44="p",$Z$9,IF(G44="ns",$Z$10,IF(G44="dq",$Z$11,IF(G44="",$Z$10,MIN(G44,$Z$9)))))</f>
        <v>60</v>
      </c>
      <c r="I44" s="14"/>
      <c r="J44" s="14"/>
      <c r="K44" s="13"/>
      <c r="L44" s="13"/>
      <c r="M44" s="13"/>
      <c r="N44" s="13"/>
      <c r="O44" s="13"/>
      <c r="Q44" s="12">
        <v>42</v>
      </c>
      <c r="R44" s="11" t="e">
        <f>VALUE(D43)</f>
        <v>#VALUE!</v>
      </c>
      <c r="S44" s="11">
        <f>VALUE(E43)</f>
        <v>0</v>
      </c>
      <c r="T44" s="11">
        <f>VALUE(F43)</f>
        <v>0</v>
      </c>
      <c r="U44" s="11">
        <f t="shared" si="0"/>
      </c>
      <c r="V44" s="11">
        <f>IF(U44=FALSE,R44+S44*1000000*$Z$4+T44*0.000001*$Z$4*$AA$4,LOWER(U44))</f>
      </c>
      <c r="W44" s="10">
        <f>IF(ISNUMBER(V44),RANK(V44,$V$3:$V$72,$Z$4+1),V44)</f>
      </c>
      <c r="Y44" s="1" t="s">
        <v>19</v>
      </c>
      <c r="AA44" s="5"/>
      <c r="AB44" s="5"/>
    </row>
    <row r="45" spans="1:28" ht="15" customHeight="1">
      <c r="A45" s="25">
        <v>44</v>
      </c>
      <c r="B45" s="25" t="s">
        <v>131</v>
      </c>
      <c r="C45" s="26" t="s">
        <v>133</v>
      </c>
      <c r="D45" s="22" t="s">
        <v>73</v>
      </c>
      <c r="E45" s="22"/>
      <c r="F45" s="22"/>
      <c r="G45" s="25">
        <f>W46</f>
      </c>
      <c r="H45" s="24">
        <f>IF(G45="p",$Z$9,IF(G45="ns",$Z$10,IF(G45="dq",$Z$11,IF(G45="",$Z$10,MIN(G45,$Z$9)))))</f>
        <v>60</v>
      </c>
      <c r="I45" s="14"/>
      <c r="J45" s="14"/>
      <c r="K45" s="13"/>
      <c r="L45" s="13"/>
      <c r="M45" s="13"/>
      <c r="N45" s="13"/>
      <c r="O45" s="13"/>
      <c r="Q45" s="12">
        <v>43</v>
      </c>
      <c r="R45" s="11" t="e">
        <f>VALUE(D44)</f>
        <v>#VALUE!</v>
      </c>
      <c r="S45" s="11">
        <f>VALUE(E44)</f>
        <v>0</v>
      </c>
      <c r="T45" s="11">
        <f>VALUE(F44)</f>
        <v>0</v>
      </c>
      <c r="U45" s="11">
        <f t="shared" si="0"/>
      </c>
      <c r="V45" s="11">
        <f>IF(U45=FALSE,R45+S45*1000000*$Z$4+T45*0.000001*$Z$4*$AA$4,LOWER(U45))</f>
      </c>
      <c r="W45" s="10">
        <f>IF(ISNUMBER(V45),RANK(V45,$V$3:$V$72,$Z$4+1),V45)</f>
      </c>
      <c r="Y45" s="1" t="s">
        <v>18</v>
      </c>
      <c r="AA45" s="5"/>
      <c r="AB45" s="5"/>
    </row>
    <row r="46" spans="1:28" ht="15" customHeight="1">
      <c r="A46" s="21">
        <v>45</v>
      </c>
      <c r="B46" s="21" t="s">
        <v>85</v>
      </c>
      <c r="C46" s="23" t="s">
        <v>134</v>
      </c>
      <c r="D46" s="22" t="s">
        <v>73</v>
      </c>
      <c r="E46" s="22"/>
      <c r="F46" s="22"/>
      <c r="G46" s="21">
        <f>W47</f>
      </c>
      <c r="H46" s="20">
        <f>IF(G46="p",$Z$9,IF(G46="ns",$Z$10,IF(G46="dq",$Z$11,IF(G46="",$Z$10,MIN(G46,$Z$9)))))</f>
        <v>60</v>
      </c>
      <c r="I46" s="14"/>
      <c r="J46" s="14"/>
      <c r="K46" s="13"/>
      <c r="L46" s="13"/>
      <c r="M46" s="13"/>
      <c r="N46" s="13"/>
      <c r="O46" s="13"/>
      <c r="Q46" s="12">
        <v>44</v>
      </c>
      <c r="R46" s="11" t="e">
        <f>VALUE(D45)</f>
        <v>#VALUE!</v>
      </c>
      <c r="S46" s="11">
        <f>VALUE(E45)</f>
        <v>0</v>
      </c>
      <c r="T46" s="11">
        <f>VALUE(F45)</f>
        <v>0</v>
      </c>
      <c r="U46" s="11">
        <f t="shared" si="0"/>
      </c>
      <c r="V46" s="11">
        <f>IF(U46=FALSE,R46+S46*1000000*$Z$4+T46*0.000001*$Z$4*$AA$4,LOWER(U46))</f>
      </c>
      <c r="W46" s="10">
        <f>IF(ISNUMBER(V46),RANK(V46,$V$3:$V$72,$Z$4+1),V46)</f>
      </c>
      <c r="Y46" s="1" t="s">
        <v>17</v>
      </c>
      <c r="AA46" s="5"/>
      <c r="AB46" s="5"/>
    </row>
    <row r="47" spans="1:28" ht="15" customHeight="1">
      <c r="A47" s="16">
        <v>46</v>
      </c>
      <c r="B47" s="16" t="s">
        <v>85</v>
      </c>
      <c r="C47" s="19" t="s">
        <v>135</v>
      </c>
      <c r="D47" s="18" t="s">
        <v>73</v>
      </c>
      <c r="E47" s="18"/>
      <c r="F47" s="18"/>
      <c r="G47" s="16">
        <f>W48</f>
      </c>
      <c r="H47" s="15">
        <f>IF(G47="p",$Z$9,IF(G47="ns",$Z$10,IF(G47="dq",$Z$11,IF(G47="",$Z$10,MIN(G47,$Z$9)))))</f>
        <v>60</v>
      </c>
      <c r="I47" s="14"/>
      <c r="J47" s="14"/>
      <c r="K47" s="13"/>
      <c r="L47" s="13"/>
      <c r="M47" s="13"/>
      <c r="N47" s="13"/>
      <c r="O47" s="13"/>
      <c r="Q47" s="12">
        <v>45</v>
      </c>
      <c r="R47" s="11" t="e">
        <f>VALUE(D46)</f>
        <v>#VALUE!</v>
      </c>
      <c r="S47" s="11">
        <f>VALUE(E46)</f>
        <v>0</v>
      </c>
      <c r="T47" s="11">
        <f>VALUE(F46)</f>
        <v>0</v>
      </c>
      <c r="U47" s="11">
        <f t="shared" si="0"/>
      </c>
      <c r="V47" s="11">
        <f>IF(U47=FALSE,R47+S47*1000000*$Z$4+T47*0.000001*$Z$4*$AA$4,LOWER(U47))</f>
      </c>
      <c r="W47" s="10">
        <f>IF(ISNUMBER(V47),RANK(V47,$V$3:$V$72,$Z$4+1),V47)</f>
      </c>
      <c r="Y47" s="1" t="s">
        <v>16</v>
      </c>
      <c r="AA47" s="5"/>
      <c r="AB47" s="5"/>
    </row>
    <row r="48" spans="1:28" ht="18.75" customHeight="1">
      <c r="A48" s="16">
        <v>47</v>
      </c>
      <c r="B48" s="16" t="s">
        <v>131</v>
      </c>
      <c r="C48" s="19" t="s">
        <v>136</v>
      </c>
      <c r="D48" s="18" t="s">
        <v>73</v>
      </c>
      <c r="E48" s="18"/>
      <c r="F48" s="18"/>
      <c r="G48" s="16">
        <f>W49</f>
      </c>
      <c r="H48" s="15">
        <f>IF(G48="p",$Z$9,IF(G48="ns",$Z$10,IF(G48="dq",$Z$11,IF(G48="",$Z$10,MIN(G48,$Z$9)))))</f>
        <v>60</v>
      </c>
      <c r="I48" s="14"/>
      <c r="J48" s="14"/>
      <c r="K48" s="13"/>
      <c r="L48" s="13"/>
      <c r="M48" s="13"/>
      <c r="N48" s="13"/>
      <c r="O48" s="13"/>
      <c r="Q48" s="12">
        <v>46</v>
      </c>
      <c r="R48" s="11" t="e">
        <f>VALUE(D47)</f>
        <v>#VALUE!</v>
      </c>
      <c r="S48" s="11">
        <f>VALUE(E47)</f>
        <v>0</v>
      </c>
      <c r="T48" s="11">
        <f>VALUE(F47)</f>
        <v>0</v>
      </c>
      <c r="U48" s="11">
        <f t="shared" si="0"/>
      </c>
      <c r="V48" s="11">
        <f>IF(U48=FALSE,R48+S48*1000000*$Z$4+T48*0.000001*$Z$4*$AA$4,LOWER(U48))</f>
      </c>
      <c r="W48" s="10">
        <f>IF(ISNUMBER(V48),RANK(V48,$V$3:$V$72,$Z$4+1),V48)</f>
      </c>
      <c r="Y48" s="1" t="s">
        <v>15</v>
      </c>
      <c r="AA48" s="5"/>
      <c r="AB48" s="5"/>
    </row>
    <row r="49" spans="1:28" ht="15.75" customHeight="1">
      <c r="A49" s="16">
        <v>48</v>
      </c>
      <c r="B49" s="16" t="s">
        <v>131</v>
      </c>
      <c r="C49" s="19" t="s">
        <v>137</v>
      </c>
      <c r="D49" s="18" t="s">
        <v>73</v>
      </c>
      <c r="E49" s="18"/>
      <c r="F49" s="18"/>
      <c r="G49" s="16">
        <f>W50</f>
      </c>
      <c r="H49" s="15">
        <f>IF(G49="p",$Z$9,IF(G49="ns",$Z$10,IF(G49="dq",$Z$11,IF(G49="",$Z$10,MIN(G49,$Z$9)))))</f>
        <v>60</v>
      </c>
      <c r="I49" s="14"/>
      <c r="J49" s="14"/>
      <c r="K49" s="13"/>
      <c r="L49" s="13"/>
      <c r="M49" s="13"/>
      <c r="N49" s="13"/>
      <c r="O49" s="13"/>
      <c r="Q49" s="12">
        <v>47</v>
      </c>
      <c r="R49" s="11" t="e">
        <f>VALUE(D48)</f>
        <v>#VALUE!</v>
      </c>
      <c r="S49" s="11">
        <f>VALUE(E48)</f>
        <v>0</v>
      </c>
      <c r="T49" s="11">
        <f>VALUE(F48)</f>
        <v>0</v>
      </c>
      <c r="U49" s="11">
        <f t="shared" si="0"/>
      </c>
      <c r="V49" s="11">
        <f>IF(U49=FALSE,R49+S49*1000000*$Z$4+T49*0.000001*$Z$4*$AA$4,LOWER(U49))</f>
      </c>
      <c r="W49" s="10">
        <f>IF(ISNUMBER(V49),RANK(V49,$V$3:$V$72,$Z$4+1),V49)</f>
      </c>
      <c r="Y49" s="1" t="s">
        <v>14</v>
      </c>
      <c r="AA49" s="5"/>
      <c r="AB49" s="5"/>
    </row>
    <row r="50" spans="1:28" ht="15" customHeight="1">
      <c r="A50" s="21">
        <v>49</v>
      </c>
      <c r="B50" s="21" t="s">
        <v>85</v>
      </c>
      <c r="C50" s="23" t="s">
        <v>138</v>
      </c>
      <c r="D50" s="22" t="s">
        <v>73</v>
      </c>
      <c r="E50" s="22"/>
      <c r="F50" s="22"/>
      <c r="G50" s="21">
        <f>W51</f>
      </c>
      <c r="H50" s="20">
        <f>IF(G50="p",$Z$9,IF(G50="ns",$Z$10,IF(G50="dq",$Z$11,IF(G50="",$Z$10,MIN(G50,$Z$9)))))</f>
        <v>60</v>
      </c>
      <c r="I50" s="14"/>
      <c r="J50" s="14"/>
      <c r="K50" s="13"/>
      <c r="L50" s="13"/>
      <c r="M50" s="13"/>
      <c r="N50" s="13"/>
      <c r="O50" s="13"/>
      <c r="Q50" s="12">
        <v>48</v>
      </c>
      <c r="R50" s="11" t="e">
        <f>VALUE(D49)</f>
        <v>#VALUE!</v>
      </c>
      <c r="S50" s="11">
        <f>VALUE(E49)</f>
        <v>0</v>
      </c>
      <c r="T50" s="11">
        <f>VALUE(F49)</f>
        <v>0</v>
      </c>
      <c r="U50" s="11">
        <f t="shared" si="0"/>
      </c>
      <c r="V50" s="11">
        <f>IF(U50=FALSE,R50+S50*1000000*$Z$4+T50*0.000001*$Z$4*$AA$4,LOWER(U50))</f>
      </c>
      <c r="W50" s="10">
        <f>IF(ISNUMBER(V50),RANK(V50,$V$3:$V$72,$Z$4+1),V50)</f>
      </c>
      <c r="Y50" s="1" t="s">
        <v>13</v>
      </c>
      <c r="AA50" s="5"/>
      <c r="AB50" s="5"/>
    </row>
    <row r="51" spans="1:28" ht="15" customHeight="1">
      <c r="A51" s="25">
        <v>50</v>
      </c>
      <c r="B51" s="25" t="s">
        <v>85</v>
      </c>
      <c r="C51" s="26" t="s">
        <v>139</v>
      </c>
      <c r="D51" s="22" t="s">
        <v>73</v>
      </c>
      <c r="E51" s="22"/>
      <c r="F51" s="22"/>
      <c r="G51" s="25">
        <f>W52</f>
      </c>
      <c r="H51" s="24">
        <f>IF(G51="p",$Z$9,IF(G51="ns",$Z$10,IF(G51="dq",$Z$11,IF(G51="",$Z$10,MIN(G51,$Z$9)))))</f>
        <v>60</v>
      </c>
      <c r="I51" s="14"/>
      <c r="J51" s="14"/>
      <c r="K51" s="13"/>
      <c r="L51" s="13"/>
      <c r="M51" s="13"/>
      <c r="N51" s="13"/>
      <c r="O51" s="13"/>
      <c r="Q51" s="12">
        <v>49</v>
      </c>
      <c r="R51" s="11" t="e">
        <f>VALUE(D50)</f>
        <v>#VALUE!</v>
      </c>
      <c r="S51" s="11">
        <f>VALUE(E50)</f>
        <v>0</v>
      </c>
      <c r="T51" s="11">
        <f>VALUE(F50)</f>
        <v>0</v>
      </c>
      <c r="U51" s="11">
        <f t="shared" si="0"/>
      </c>
      <c r="V51" s="11">
        <f>IF(U51=FALSE,R51+S51*1000000*$Z$4+T51*0.000001*$Z$4*$AA$4,LOWER(U51))</f>
      </c>
      <c r="W51" s="10">
        <f>IF(ISNUMBER(V51),RANK(V51,$V$3:$V$72,$Z$4+1),V51)</f>
      </c>
      <c r="Y51" s="1" t="s">
        <v>12</v>
      </c>
      <c r="AA51" s="5"/>
      <c r="AB51" s="5"/>
    </row>
    <row r="52" spans="1:28" ht="15" customHeight="1">
      <c r="A52" s="21">
        <v>51</v>
      </c>
      <c r="B52" s="21" t="s">
        <v>85</v>
      </c>
      <c r="C52" s="23" t="s">
        <v>140</v>
      </c>
      <c r="D52" s="22" t="s">
        <v>73</v>
      </c>
      <c r="E52" s="22"/>
      <c r="F52" s="22"/>
      <c r="G52" s="21">
        <f>W53</f>
      </c>
      <c r="H52" s="20">
        <f>IF(G52="p",$Z$9,IF(G52="ns",$Z$10,IF(G52="dq",$Z$11,IF(G52="",$Z$10,MIN(G52,$Z$9)))))</f>
        <v>60</v>
      </c>
      <c r="I52" s="14"/>
      <c r="J52" s="14"/>
      <c r="K52" s="13"/>
      <c r="L52" s="13"/>
      <c r="M52" s="13"/>
      <c r="N52" s="13"/>
      <c r="O52" s="13"/>
      <c r="Q52" s="12">
        <v>50</v>
      </c>
      <c r="R52" s="11" t="e">
        <f>VALUE(D51)</f>
        <v>#VALUE!</v>
      </c>
      <c r="S52" s="11">
        <f>VALUE(E51)</f>
        <v>0</v>
      </c>
      <c r="T52" s="11">
        <f>VALUE(F51)</f>
        <v>0</v>
      </c>
      <c r="U52" s="11">
        <f t="shared" si="0"/>
      </c>
      <c r="V52" s="11">
        <f>IF(U52=FALSE,R52+S52*1000000*$Z$4+T52*0.000001*$Z$4*$AA$4,LOWER(U52))</f>
      </c>
      <c r="W52" s="10">
        <f>IF(ISNUMBER(V52),RANK(V52,$V$3:$V$72,$Z$4+1),V52)</f>
      </c>
      <c r="Y52" s="1" t="s">
        <v>11</v>
      </c>
      <c r="AA52" s="5"/>
      <c r="AB52" s="5"/>
    </row>
    <row r="53" spans="1:28" ht="15" customHeight="1">
      <c r="A53" s="16">
        <v>52</v>
      </c>
      <c r="B53" s="16" t="s">
        <v>85</v>
      </c>
      <c r="C53" s="19" t="s">
        <v>141</v>
      </c>
      <c r="D53" s="18" t="s">
        <v>73</v>
      </c>
      <c r="E53" s="18"/>
      <c r="F53" s="18"/>
      <c r="G53" s="16">
        <f>W54</f>
      </c>
      <c r="H53" s="15">
        <f>IF(G53="p",$Z$9,IF(G53="ns",$Z$10,IF(G53="dq",$Z$11,IF(G53="",$Z$10,MIN(G53,$Z$9)))))</f>
        <v>60</v>
      </c>
      <c r="I53" s="14"/>
      <c r="J53" s="14"/>
      <c r="K53" s="13"/>
      <c r="L53" s="13"/>
      <c r="M53" s="13"/>
      <c r="N53" s="13"/>
      <c r="O53" s="13"/>
      <c r="Q53" s="12">
        <v>51</v>
      </c>
      <c r="R53" s="11" t="e">
        <f>VALUE(D52)</f>
        <v>#VALUE!</v>
      </c>
      <c r="S53" s="11">
        <f>VALUE(E52)</f>
        <v>0</v>
      </c>
      <c r="T53" s="11">
        <f>VALUE(F52)</f>
        <v>0</v>
      </c>
      <c r="U53" s="11">
        <f t="shared" si="0"/>
      </c>
      <c r="V53" s="11">
        <f>IF(U53=FALSE,R53+S53*1000000*$Z$4+T53*0.000001*$Z$4*$AA$4,LOWER(U53))</f>
      </c>
      <c r="W53" s="10">
        <f>IF(ISNUMBER(V53),RANK(V53,$V$3:$V$72,$Z$4+1),V53)</f>
      </c>
      <c r="Y53" s="1" t="s">
        <v>10</v>
      </c>
      <c r="AA53" s="5"/>
      <c r="AB53" s="5"/>
    </row>
    <row r="54" spans="1:28" ht="15" customHeight="1">
      <c r="A54" s="16">
        <v>53</v>
      </c>
      <c r="B54" s="16" t="s">
        <v>85</v>
      </c>
      <c r="C54" s="19" t="s">
        <v>142</v>
      </c>
      <c r="D54" s="18" t="s">
        <v>73</v>
      </c>
      <c r="E54" s="18"/>
      <c r="F54" s="18"/>
      <c r="G54" s="16">
        <f>W55</f>
      </c>
      <c r="H54" s="15">
        <f>IF(G54="p",$Z$9,IF(G54="ns",$Z$10,IF(G54="dq",$Z$11,IF(G54="",$Z$10,MIN(G54,$Z$9)))))</f>
        <v>60</v>
      </c>
      <c r="I54" s="14"/>
      <c r="J54" s="14"/>
      <c r="K54" s="13"/>
      <c r="L54" s="13"/>
      <c r="M54" s="13"/>
      <c r="N54" s="13"/>
      <c r="O54" s="13"/>
      <c r="Q54" s="12">
        <v>52</v>
      </c>
      <c r="R54" s="11" t="e">
        <f>VALUE(D53)</f>
        <v>#VALUE!</v>
      </c>
      <c r="S54" s="11">
        <f>VALUE(E53)</f>
        <v>0</v>
      </c>
      <c r="T54" s="11">
        <f>VALUE(F53)</f>
        <v>0</v>
      </c>
      <c r="U54" s="11">
        <f t="shared" si="0"/>
      </c>
      <c r="V54" s="11">
        <f>IF(U54=FALSE,R54+S54*1000000*$Z$4+T54*0.000001*$Z$4*$AA$4,LOWER(U54))</f>
      </c>
      <c r="W54" s="10">
        <f>IF(ISNUMBER(V54),RANK(V54,$V$3:$V$72,$Z$4+1),V54)</f>
      </c>
      <c r="Y54" s="1" t="s">
        <v>9</v>
      </c>
      <c r="AA54" s="5"/>
      <c r="AB54" s="5"/>
    </row>
    <row r="55" spans="1:28" ht="15" customHeight="1">
      <c r="A55" s="16">
        <v>54</v>
      </c>
      <c r="B55" s="16" t="s">
        <v>85</v>
      </c>
      <c r="C55" s="19" t="s">
        <v>143</v>
      </c>
      <c r="D55" s="18" t="s">
        <v>73</v>
      </c>
      <c r="E55" s="18"/>
      <c r="F55" s="18"/>
      <c r="G55" s="16">
        <f>W56</f>
      </c>
      <c r="H55" s="15">
        <f>IF(G55="p",$Z$9,IF(G55="ns",$Z$10,IF(G55="dq",$Z$11,IF(G55="",$Z$10,MIN(G55,$Z$9)))))</f>
        <v>60</v>
      </c>
      <c r="I55" s="14"/>
      <c r="J55" s="14"/>
      <c r="K55" s="13"/>
      <c r="L55" s="13"/>
      <c r="M55" s="13"/>
      <c r="N55" s="13"/>
      <c r="O55" s="13"/>
      <c r="Q55" s="12">
        <v>53</v>
      </c>
      <c r="R55" s="11" t="e">
        <f>VALUE(D54)</f>
        <v>#VALUE!</v>
      </c>
      <c r="S55" s="11">
        <f>VALUE(E54)</f>
        <v>0</v>
      </c>
      <c r="T55" s="11">
        <f>VALUE(F54)</f>
        <v>0</v>
      </c>
      <c r="U55" s="11">
        <f t="shared" si="0"/>
      </c>
      <c r="V55" s="11">
        <f>IF(U55=FALSE,R55+S55*1000000*$Z$4+T55*0.000001*$Z$4*$AA$4,LOWER(U55))</f>
      </c>
      <c r="W55" s="10">
        <f>IF(ISNUMBER(V55),RANK(V55,$V$3:$V$72,$Z$4+1),V55)</f>
      </c>
      <c r="Y55" s="1" t="s">
        <v>8</v>
      </c>
      <c r="AA55" s="5"/>
      <c r="AB55" s="5"/>
    </row>
    <row r="56" spans="1:28" ht="15" customHeight="1">
      <c r="A56" s="21">
        <v>55</v>
      </c>
      <c r="B56" s="21" t="s">
        <v>85</v>
      </c>
      <c r="C56" s="23" t="s">
        <v>144</v>
      </c>
      <c r="D56" s="22" t="s">
        <v>73</v>
      </c>
      <c r="E56" s="22"/>
      <c r="F56" s="22"/>
      <c r="G56" s="21">
        <f>W57</f>
      </c>
      <c r="H56" s="20">
        <f>IF(G56="p",$Z$9,IF(G56="ns",$Z$10,IF(G56="dq",$Z$11,IF(G56="",$Z$10,MIN(G56,$Z$9)))))</f>
        <v>60</v>
      </c>
      <c r="I56" s="14"/>
      <c r="J56" s="14"/>
      <c r="K56" s="13"/>
      <c r="L56" s="13"/>
      <c r="M56" s="13"/>
      <c r="N56" s="13"/>
      <c r="O56" s="13"/>
      <c r="Q56" s="12">
        <v>54</v>
      </c>
      <c r="R56" s="11" t="e">
        <f>VALUE(D55)</f>
        <v>#VALUE!</v>
      </c>
      <c r="S56" s="11">
        <f>VALUE(E55)</f>
        <v>0</v>
      </c>
      <c r="T56" s="11">
        <f>VALUE(F55)</f>
        <v>0</v>
      </c>
      <c r="U56" s="11">
        <f t="shared" si="0"/>
      </c>
      <c r="V56" s="11">
        <f>IF(U56=FALSE,R56+S56*1000000*$Z$4+T56*0.000001*$Z$4*$AA$4,LOWER(U56))</f>
      </c>
      <c r="W56" s="10">
        <f>IF(ISNUMBER(V56),RANK(V56,$V$3:$V$72,$Z$4+1),V56)</f>
      </c>
      <c r="Y56" s="1" t="s">
        <v>7</v>
      </c>
      <c r="AA56" s="5"/>
      <c r="AB56" s="5"/>
    </row>
    <row r="57" spans="1:28" ht="15" customHeight="1">
      <c r="A57" s="25">
        <v>56</v>
      </c>
      <c r="B57" s="25" t="s">
        <v>85</v>
      </c>
      <c r="C57" s="26" t="s">
        <v>145</v>
      </c>
      <c r="D57" s="22" t="s">
        <v>73</v>
      </c>
      <c r="E57" s="22"/>
      <c r="F57" s="22"/>
      <c r="G57" s="25">
        <f>W58</f>
      </c>
      <c r="H57" s="24">
        <f>IF(G57="p",$Z$9,IF(G57="ns",$Z$10,IF(G57="dq",$Z$11,IF(G57="",$Z$10,MIN(G57,$Z$9)))))</f>
        <v>60</v>
      </c>
      <c r="I57" s="14"/>
      <c r="J57" s="14"/>
      <c r="K57" s="13"/>
      <c r="L57" s="13"/>
      <c r="M57" s="13"/>
      <c r="N57" s="13"/>
      <c r="O57" s="13"/>
      <c r="Q57" s="12">
        <v>55</v>
      </c>
      <c r="R57" s="11" t="e">
        <f>VALUE(D56)</f>
        <v>#VALUE!</v>
      </c>
      <c r="S57" s="11">
        <f>VALUE(E56)</f>
        <v>0</v>
      </c>
      <c r="T57" s="11">
        <f>VALUE(F56)</f>
        <v>0</v>
      </c>
      <c r="U57" s="11">
        <f t="shared" si="0"/>
      </c>
      <c r="V57" s="11">
        <f>IF(U57=FALSE,R57+S57*1000000*$Z$4+T57*0.000001*$Z$4*$AA$4,LOWER(U57))</f>
      </c>
      <c r="W57" s="10">
        <f>IF(ISNUMBER(V57),RANK(V57,$V$3:$V$72,$Z$4+1),V57)</f>
      </c>
      <c r="Y57" s="1" t="s">
        <v>6</v>
      </c>
      <c r="AA57" s="5"/>
      <c r="AB57" s="5"/>
    </row>
    <row r="58" spans="1:28" ht="15" customHeight="1">
      <c r="A58" s="21">
        <v>57</v>
      </c>
      <c r="B58" s="21" t="s">
        <v>85</v>
      </c>
      <c r="C58" s="23" t="s">
        <v>146</v>
      </c>
      <c r="D58" s="22" t="s">
        <v>73</v>
      </c>
      <c r="E58" s="22"/>
      <c r="F58" s="22"/>
      <c r="G58" s="21">
        <f>W59</f>
      </c>
      <c r="H58" s="20">
        <f>IF(G58="p",$Z$9,IF(G58="ns",$Z$10,IF(G58="dq",$Z$11,IF(G58="",$Z$10,MIN(G58,$Z$9)))))</f>
        <v>60</v>
      </c>
      <c r="I58" s="14"/>
      <c r="J58" s="14"/>
      <c r="K58" s="13"/>
      <c r="L58" s="13"/>
      <c r="M58" s="13"/>
      <c r="N58" s="13"/>
      <c r="O58" s="13"/>
      <c r="Q58" s="12">
        <v>56</v>
      </c>
      <c r="R58" s="11" t="e">
        <f>VALUE(D57)</f>
        <v>#VALUE!</v>
      </c>
      <c r="S58" s="11">
        <f>VALUE(E57)</f>
        <v>0</v>
      </c>
      <c r="T58" s="11">
        <f>VALUE(F57)</f>
        <v>0</v>
      </c>
      <c r="U58" s="11">
        <f t="shared" si="0"/>
      </c>
      <c r="V58" s="11">
        <f>IF(U58=FALSE,R58+S58*1000000*$Z$4+T58*0.000001*$Z$4*$AA$4,LOWER(U58))</f>
      </c>
      <c r="W58" s="10">
        <f>IF(ISNUMBER(V58),RANK(V58,$V$3:$V$72,$Z$4+1),V58)</f>
      </c>
      <c r="Y58" s="1" t="s">
        <v>5</v>
      </c>
      <c r="AA58" s="5"/>
      <c r="AB58" s="5"/>
    </row>
    <row r="59" spans="1:28" ht="15" customHeight="1">
      <c r="A59" s="16">
        <v>58</v>
      </c>
      <c r="B59" s="16" t="s">
        <v>85</v>
      </c>
      <c r="C59" s="19" t="s">
        <v>147</v>
      </c>
      <c r="D59" s="18" t="s">
        <v>73</v>
      </c>
      <c r="E59" s="18"/>
      <c r="F59" s="18"/>
      <c r="G59" s="16">
        <f>W60</f>
      </c>
      <c r="H59" s="15">
        <f>IF(G59="p",$Z$9,IF(G59="ns",$Z$10,IF(G59="dq",$Z$11,IF(G59="",$Z$10,MIN(G59,$Z$9)))))</f>
        <v>60</v>
      </c>
      <c r="I59" s="14"/>
      <c r="J59" s="14"/>
      <c r="K59" s="13"/>
      <c r="L59" s="13"/>
      <c r="M59" s="13"/>
      <c r="N59" s="13"/>
      <c r="O59" s="13"/>
      <c r="Q59" s="12">
        <v>57</v>
      </c>
      <c r="R59" s="11" t="e">
        <f>VALUE(D58)</f>
        <v>#VALUE!</v>
      </c>
      <c r="S59" s="11">
        <f>VALUE(E58)</f>
        <v>0</v>
      </c>
      <c r="T59" s="11">
        <f>VALUE(F58)</f>
        <v>0</v>
      </c>
      <c r="U59" s="11">
        <f t="shared" si="0"/>
      </c>
      <c r="V59" s="11">
        <f>IF(U59=FALSE,R59+S59*1000000*$Z$4+T59*0.000001*$Z$4*$AA$4,LOWER(U59))</f>
      </c>
      <c r="W59" s="10">
        <f>IF(ISNUMBER(V59),RANK(V59,$V$3:$V$72,$Z$4+1),V59)</f>
      </c>
      <c r="Y59" s="1" t="s">
        <v>4</v>
      </c>
      <c r="AA59" s="5"/>
      <c r="AB59" s="5"/>
    </row>
    <row r="60" spans="1:28" ht="15" customHeight="1">
      <c r="A60" s="16">
        <v>59</v>
      </c>
      <c r="B60" s="16" t="s">
        <v>85</v>
      </c>
      <c r="C60" s="19" t="s">
        <v>148</v>
      </c>
      <c r="D60" s="18" t="s">
        <v>73</v>
      </c>
      <c r="E60" s="18"/>
      <c r="F60" s="18"/>
      <c r="G60" s="16">
        <f>W61</f>
      </c>
      <c r="H60" s="15">
        <f>IF(G60="p",$Z$9,IF(G60="ns",$Z$10,IF(G60="dq",$Z$11,IF(G60="",$Z$10,MIN(G60,$Z$9)))))</f>
        <v>60</v>
      </c>
      <c r="I60" s="14"/>
      <c r="J60" s="14"/>
      <c r="K60" s="13"/>
      <c r="L60" s="13"/>
      <c r="M60" s="13"/>
      <c r="N60" s="13"/>
      <c r="O60" s="13"/>
      <c r="Q60" s="12">
        <v>58</v>
      </c>
      <c r="R60" s="11" t="e">
        <f>VALUE(D59)</f>
        <v>#VALUE!</v>
      </c>
      <c r="S60" s="11">
        <f>VALUE(E59)</f>
        <v>0</v>
      </c>
      <c r="T60" s="11">
        <f>VALUE(F59)</f>
        <v>0</v>
      </c>
      <c r="U60" s="11">
        <f t="shared" si="0"/>
      </c>
      <c r="V60" s="11">
        <f>IF(U60=FALSE,R60+S60*1000000*$Z$4+T60*0.000001*$Z$4*$AA$4,LOWER(U60))</f>
      </c>
      <c r="W60" s="10">
        <f>IF(ISNUMBER(V60),RANK(V60,$V$3:$V$72,$Z$4+1),V60)</f>
      </c>
      <c r="Y60" s="1" t="s">
        <v>3</v>
      </c>
      <c r="AA60" s="5"/>
      <c r="AB60" s="5"/>
    </row>
    <row r="61" spans="1:28" ht="15" customHeight="1">
      <c r="A61" s="16">
        <v>60</v>
      </c>
      <c r="B61" s="16" t="s">
        <v>85</v>
      </c>
      <c r="C61" s="19" t="s">
        <v>149</v>
      </c>
      <c r="D61" s="18" t="s">
        <v>73</v>
      </c>
      <c r="E61" s="18"/>
      <c r="F61" s="18"/>
      <c r="G61" s="16">
        <f>W62</f>
      </c>
      <c r="H61" s="15">
        <f>IF(G61="p",$Z$9,IF(G61="ns",$Z$10,IF(G61="dq",$Z$11,IF(G61="",$Z$10,MIN(G61,$Z$9)))))</f>
        <v>60</v>
      </c>
      <c r="I61" s="14"/>
      <c r="J61" s="14"/>
      <c r="K61" s="13"/>
      <c r="L61" s="13"/>
      <c r="M61" s="13"/>
      <c r="N61" s="13"/>
      <c r="O61" s="13"/>
      <c r="Q61" s="12">
        <v>59</v>
      </c>
      <c r="R61" s="11" t="e">
        <f>VALUE(D60)</f>
        <v>#VALUE!</v>
      </c>
      <c r="S61" s="11">
        <f>VALUE(E60)</f>
        <v>0</v>
      </c>
      <c r="T61" s="11">
        <f>VALUE(F60)</f>
        <v>0</v>
      </c>
      <c r="U61" s="11">
        <f t="shared" si="0"/>
      </c>
      <c r="V61" s="11">
        <f>IF(U61=FALSE,R61+S61*1000000*$Z$4+T61*0.000001*$Z$4*$AA$4,LOWER(U61))</f>
      </c>
      <c r="W61" s="10">
        <f>IF(ISNUMBER(V61),RANK(V61,$V$3:$V$72,$Z$4+1),V61)</f>
      </c>
      <c r="Y61" s="1" t="s">
        <v>2</v>
      </c>
      <c r="AA61" s="5"/>
      <c r="AB61" s="5"/>
    </row>
    <row r="62" spans="1:28" ht="15" customHeight="1" hidden="1">
      <c r="A62" s="21">
        <v>61</v>
      </c>
      <c r="B62" s="21" t="s">
        <v>73</v>
      </c>
      <c r="C62" s="23" t="s">
        <v>73</v>
      </c>
      <c r="D62" s="22" t="s">
        <v>73</v>
      </c>
      <c r="E62" s="22"/>
      <c r="F62" s="22"/>
      <c r="G62" s="21">
        <f>W63</f>
      </c>
      <c r="H62" s="20">
        <f>IF(G62="p",$Z$9,IF(G62="ns",$Z$10,IF(G62="dq",$Z$11,IF(G62="",$Z$10,MIN(G62,$Z$9)))))</f>
        <v>60</v>
      </c>
      <c r="I62" s="14"/>
      <c r="J62" s="14"/>
      <c r="K62" s="13"/>
      <c r="L62" s="13"/>
      <c r="M62" s="13"/>
      <c r="N62" s="13"/>
      <c r="O62" s="13"/>
      <c r="Q62" s="12">
        <v>60</v>
      </c>
      <c r="R62" s="11" t="e">
        <f>VALUE(D61)</f>
        <v>#VALUE!</v>
      </c>
      <c r="S62" s="11">
        <f>VALUE(E61)</f>
        <v>0</v>
      </c>
      <c r="T62" s="11">
        <f>VALUE(F61)</f>
        <v>0</v>
      </c>
      <c r="U62" s="11">
        <f t="shared" si="0"/>
      </c>
      <c r="V62" s="11">
        <f>IF(U62=FALSE,R62+S62*1000000*$Z$4+T62*0.000001*$Z$4*$AA$4,LOWER(U62))</f>
      </c>
      <c r="W62" s="10">
        <f>IF(ISNUMBER(V62),RANK(V62,$V$3:$V$72,$Z$4+1),V62)</f>
      </c>
      <c r="Y62" s="1" t="s">
        <v>1</v>
      </c>
      <c r="AA62" s="5"/>
      <c r="AB62" s="5"/>
    </row>
    <row r="63" spans="1:28" ht="15" customHeight="1" hidden="1">
      <c r="A63" s="25">
        <v>62</v>
      </c>
      <c r="B63" s="25" t="s">
        <v>73</v>
      </c>
      <c r="C63" s="26" t="s">
        <v>73</v>
      </c>
      <c r="D63" s="22" t="s">
        <v>73</v>
      </c>
      <c r="E63" s="22"/>
      <c r="F63" s="22"/>
      <c r="G63" s="25">
        <f>W64</f>
      </c>
      <c r="H63" s="24">
        <f>IF(G63="p",$Z$9,IF(G63="ns",$Z$10,IF(G63="dq",$Z$11,IF(G63="",$Z$10,MIN(G63,$Z$9)))))</f>
        <v>60</v>
      </c>
      <c r="I63" s="14"/>
      <c r="J63" s="14"/>
      <c r="K63" s="13"/>
      <c r="L63" s="13"/>
      <c r="M63" s="13"/>
      <c r="N63" s="13"/>
      <c r="O63" s="13"/>
      <c r="Q63" s="12">
        <v>61</v>
      </c>
      <c r="R63" s="11" t="e">
        <f>VALUE(D62)</f>
        <v>#VALUE!</v>
      </c>
      <c r="S63" s="11">
        <f>VALUE(E62)</f>
        <v>0</v>
      </c>
      <c r="T63" s="11">
        <f>VALUE(F62)</f>
        <v>0</v>
      </c>
      <c r="U63" s="11">
        <f t="shared" si="0"/>
      </c>
      <c r="V63" s="11">
        <f>IF(U63=FALSE,R63+S63*1000000*$Z$4+T63*0.000001*$Z$4*$AA$4,LOWER(U63))</f>
      </c>
      <c r="W63" s="10">
        <f>IF(ISNUMBER(V63),RANK(V63,$V$3:$V$72,$Z$4+1),V63)</f>
      </c>
      <c r="AA63" s="5"/>
      <c r="AB63" s="5"/>
    </row>
    <row r="64" spans="1:28" ht="15" customHeight="1" hidden="1">
      <c r="A64" s="21">
        <v>63</v>
      </c>
      <c r="B64" s="21" t="s">
        <v>73</v>
      </c>
      <c r="C64" s="23" t="s">
        <v>73</v>
      </c>
      <c r="D64" s="22" t="s">
        <v>73</v>
      </c>
      <c r="E64" s="22"/>
      <c r="F64" s="22"/>
      <c r="G64" s="21">
        <f>W65</f>
      </c>
      <c r="H64" s="20">
        <f>IF(G64="p",$Z$9,IF(G64="ns",$Z$10,IF(G64="dq",$Z$11,IF(G64="",$Z$10,MIN(G64,$Z$9)))))</f>
        <v>60</v>
      </c>
      <c r="I64" s="14"/>
      <c r="J64" s="14"/>
      <c r="K64" s="13"/>
      <c r="L64" s="13"/>
      <c r="M64" s="13"/>
      <c r="N64" s="13"/>
      <c r="O64" s="13"/>
      <c r="Q64" s="12">
        <v>62</v>
      </c>
      <c r="R64" s="11" t="e">
        <f>VALUE(D63)</f>
        <v>#VALUE!</v>
      </c>
      <c r="S64" s="11">
        <f>VALUE(E63)</f>
        <v>0</v>
      </c>
      <c r="T64" s="11">
        <f>VALUE(F63)</f>
        <v>0</v>
      </c>
      <c r="U64" s="11">
        <f t="shared" si="0"/>
      </c>
      <c r="V64" s="11">
        <f>IF(U64=FALSE,R64+S64*1000000*$Z$4+T64*0.000001*$Z$4*$AA$4,LOWER(U64))</f>
      </c>
      <c r="W64" s="10">
        <f>IF(ISNUMBER(V64),RANK(V64,$V$3:$V$72,$Z$4+1),V64)</f>
      </c>
      <c r="AA64" s="5"/>
      <c r="AB64" s="5"/>
    </row>
    <row r="65" spans="1:28" ht="15" customHeight="1" hidden="1">
      <c r="A65" s="16">
        <v>64</v>
      </c>
      <c r="B65" s="16" t="s">
        <v>73</v>
      </c>
      <c r="C65" s="19" t="s">
        <v>73</v>
      </c>
      <c r="D65" s="18" t="s">
        <v>73</v>
      </c>
      <c r="E65" s="18"/>
      <c r="F65" s="18"/>
      <c r="G65" s="16">
        <f>W66</f>
      </c>
      <c r="H65" s="15">
        <f>IF(G65="p",$Z$9,IF(G65="ns",$Z$10,IF(G65="dq",$Z$11,IF(G65="",$Z$10,MIN(G65,$Z$9)))))</f>
        <v>60</v>
      </c>
      <c r="I65" s="14"/>
      <c r="J65" s="14"/>
      <c r="K65" s="13"/>
      <c r="L65" s="13"/>
      <c r="M65" s="13"/>
      <c r="N65" s="13"/>
      <c r="O65" s="13"/>
      <c r="Q65" s="12">
        <v>63</v>
      </c>
      <c r="R65" s="11" t="e">
        <f>VALUE(D64)</f>
        <v>#VALUE!</v>
      </c>
      <c r="S65" s="11">
        <f>VALUE(E64)</f>
        <v>0</v>
      </c>
      <c r="T65" s="11">
        <f>VALUE(F64)</f>
        <v>0</v>
      </c>
      <c r="U65" s="11">
        <f t="shared" si="0"/>
      </c>
      <c r="V65" s="11">
        <f>IF(U65=FALSE,R65+S65*1000000*$Z$4+T65*0.000001*$Z$4*$AA$4,LOWER(U65))</f>
      </c>
      <c r="W65" s="10">
        <f>IF(ISNUMBER(V65),RANK(V65,$V$3:$V$72,$Z$4+1),V65)</f>
      </c>
      <c r="AA65" s="5"/>
      <c r="AB65" s="5"/>
    </row>
    <row r="66" spans="1:28" ht="15" customHeight="1" hidden="1">
      <c r="A66" s="16">
        <v>65</v>
      </c>
      <c r="B66" s="16" t="s">
        <v>73</v>
      </c>
      <c r="C66" s="19" t="s">
        <v>73</v>
      </c>
      <c r="D66" s="18" t="s">
        <v>73</v>
      </c>
      <c r="E66" s="18"/>
      <c r="F66" s="18"/>
      <c r="G66" s="16">
        <f>W67</f>
      </c>
      <c r="H66" s="15">
        <f>IF(G66="p",$Z$9,IF(G66="ns",$Z$10,IF(G66="dq",$Z$11,IF(G66="",$Z$10,MIN(G66,$Z$9)))))</f>
        <v>60</v>
      </c>
      <c r="I66" s="14"/>
      <c r="J66" s="14"/>
      <c r="K66" s="13"/>
      <c r="L66" s="13"/>
      <c r="M66" s="13"/>
      <c r="N66" s="13"/>
      <c r="O66" s="13"/>
      <c r="Q66" s="12">
        <v>64</v>
      </c>
      <c r="R66" s="11" t="e">
        <f>VALUE(D65)</f>
        <v>#VALUE!</v>
      </c>
      <c r="S66" s="11">
        <f>VALUE(E65)</f>
        <v>0</v>
      </c>
      <c r="T66" s="11">
        <f>VALUE(F65)</f>
        <v>0</v>
      </c>
      <c r="U66" s="11">
        <f t="shared" si="0"/>
      </c>
      <c r="V66" s="11">
        <f>IF(U66=FALSE,R66+S66*1000000*$Z$4+T66*0.000001*$Z$4*$AA$4,LOWER(U66))</f>
      </c>
      <c r="W66" s="10">
        <f>IF(ISNUMBER(V66),RANK(V66,$V$3:$V$72,$Z$4+1),V66)</f>
      </c>
      <c r="AA66" s="5"/>
      <c r="AB66" s="5"/>
    </row>
    <row r="67" spans="1:28" ht="15" customHeight="1" hidden="1">
      <c r="A67" s="16">
        <v>66</v>
      </c>
      <c r="B67" s="16" t="s">
        <v>73</v>
      </c>
      <c r="C67" s="19" t="s">
        <v>73</v>
      </c>
      <c r="D67" s="18" t="s">
        <v>73</v>
      </c>
      <c r="E67" s="18"/>
      <c r="F67" s="18"/>
      <c r="G67" s="16">
        <f>W68</f>
      </c>
      <c r="H67" s="15">
        <f>IF(G67="p",$Z$9,IF(G67="ns",$Z$10,IF(G67="dq",$Z$11,IF(G67="",$Z$10,MIN(G67,$Z$9)))))</f>
        <v>60</v>
      </c>
      <c r="I67" s="14"/>
      <c r="J67" s="14"/>
      <c r="K67" s="13"/>
      <c r="L67" s="13"/>
      <c r="M67" s="13"/>
      <c r="N67" s="13"/>
      <c r="O67" s="13"/>
      <c r="Q67" s="12">
        <v>65</v>
      </c>
      <c r="R67" s="11" t="e">
        <f>VALUE(D66)</f>
        <v>#VALUE!</v>
      </c>
      <c r="S67" s="11">
        <f>VALUE(E66)</f>
        <v>0</v>
      </c>
      <c r="T67" s="11">
        <f>VALUE(F66)</f>
        <v>0</v>
      </c>
      <c r="U67" s="11">
        <f t="shared" si="0"/>
      </c>
      <c r="V67" s="11">
        <f>IF(U67=FALSE,R67+S67*1000000*$Z$4+T67*0.000001*$Z$4*$AA$4,LOWER(U67))</f>
      </c>
      <c r="W67" s="10">
        <f>IF(ISNUMBER(V67),RANK(V67,$V$3:$V$72,$Z$4+1),V67)</f>
      </c>
      <c r="AA67" s="5"/>
      <c r="AB67" s="5"/>
    </row>
    <row r="68" spans="1:28" ht="15" customHeight="1" hidden="1">
      <c r="A68" s="21">
        <v>67</v>
      </c>
      <c r="B68" s="21" t="s">
        <v>73</v>
      </c>
      <c r="C68" s="23" t="s">
        <v>73</v>
      </c>
      <c r="D68" s="22" t="s">
        <v>73</v>
      </c>
      <c r="E68" s="22"/>
      <c r="F68" s="22"/>
      <c r="G68" s="21">
        <f>W69</f>
      </c>
      <c r="H68" s="20">
        <f>IF(G68="p",$Z$9,IF(G68="ns",$Z$10,IF(G68="dq",$Z$11,IF(G68="",$Z$10,MIN(G68,$Z$9)))))</f>
        <v>60</v>
      </c>
      <c r="I68" s="14"/>
      <c r="J68" s="14"/>
      <c r="K68" s="13"/>
      <c r="L68" s="13"/>
      <c r="M68" s="13"/>
      <c r="N68" s="13"/>
      <c r="O68" s="13"/>
      <c r="Q68" s="12">
        <v>66</v>
      </c>
      <c r="R68" s="11" t="e">
        <f>VALUE(D67)</f>
        <v>#VALUE!</v>
      </c>
      <c r="S68" s="11">
        <f>VALUE(E67)</f>
        <v>0</v>
      </c>
      <c r="T68" s="11">
        <f>VALUE(F67)</f>
        <v>0</v>
      </c>
      <c r="U68" s="11">
        <f>IF((ROW(A67)-1)&gt;$AD$7,"",IF(ISERR(R68),D67,IF(ISERR(S68),E67,IF(ISERR(T68),F67,IF(ISBLANK(D67),"",IF(0=2,"ns",FALSE))))))</f>
      </c>
      <c r="V68" s="11">
        <f>IF(U68=FALSE,R68+S68*1000000*$Z$4+T68*0.000001*$Z$4*$AA$4,LOWER(U68))</f>
      </c>
      <c r="W68" s="10">
        <f>IF(ISNUMBER(V68),RANK(V68,$V$3:$V$72,$Z$4+1),V68)</f>
      </c>
      <c r="AA68" s="5"/>
      <c r="AB68" s="5"/>
    </row>
    <row r="69" spans="1:28" ht="15" customHeight="1" hidden="1">
      <c r="A69" s="25">
        <v>68</v>
      </c>
      <c r="B69" s="25" t="s">
        <v>73</v>
      </c>
      <c r="C69" s="26" t="s">
        <v>73</v>
      </c>
      <c r="D69" s="22" t="s">
        <v>73</v>
      </c>
      <c r="E69" s="22"/>
      <c r="F69" s="22"/>
      <c r="G69" s="25">
        <f>W70</f>
      </c>
      <c r="H69" s="24">
        <f>IF(G69="p",$Z$9,IF(G69="ns",$Z$10,IF(G69="dq",$Z$11,IF(G69="",$Z$10,MIN(G69,$Z$9)))))</f>
        <v>60</v>
      </c>
      <c r="I69" s="14"/>
      <c r="J69" s="14"/>
      <c r="K69" s="13"/>
      <c r="L69" s="13"/>
      <c r="M69" s="13"/>
      <c r="N69" s="13"/>
      <c r="O69" s="13"/>
      <c r="Q69" s="12">
        <v>67</v>
      </c>
      <c r="R69" s="11" t="e">
        <f>VALUE(D68)</f>
        <v>#VALUE!</v>
      </c>
      <c r="S69" s="11">
        <f>VALUE(E68)</f>
        <v>0</v>
      </c>
      <c r="T69" s="11">
        <f>VALUE(F68)</f>
        <v>0</v>
      </c>
      <c r="U69" s="11">
        <f>IF((ROW(A68)-1)&gt;$AD$7,"",IF(ISERR(R69),D68,IF(ISERR(S69),E68,IF(ISERR(T69),F68,IF(ISBLANK(D68),"",IF(0=2,"ns",FALSE))))))</f>
      </c>
      <c r="V69" s="11">
        <f>IF(U69=FALSE,R69+S69*1000000*$Z$4+T69*0.000001*$Z$4*$AA$4,LOWER(U69))</f>
      </c>
      <c r="W69" s="10">
        <f>IF(ISNUMBER(V69),RANK(V69,$V$3:$V$72,$Z$4+1),V69)</f>
      </c>
      <c r="AA69" s="5"/>
      <c r="AB69" s="5"/>
    </row>
    <row r="70" spans="1:28" ht="15" customHeight="1" hidden="1">
      <c r="A70" s="21">
        <v>69</v>
      </c>
      <c r="B70" s="21" t="s">
        <v>73</v>
      </c>
      <c r="C70" s="23" t="s">
        <v>73</v>
      </c>
      <c r="D70" s="22" t="s">
        <v>73</v>
      </c>
      <c r="E70" s="22"/>
      <c r="F70" s="22"/>
      <c r="G70" s="21">
        <f>W71</f>
      </c>
      <c r="H70" s="20">
        <f>IF(G70="p",$Z$9,IF(G70="ns",$Z$10,IF(G70="dq",$Z$11,IF(G70="",$Z$10,MIN(G70,$Z$9)))))</f>
        <v>60</v>
      </c>
      <c r="I70" s="14"/>
      <c r="J70" s="14"/>
      <c r="K70" s="13"/>
      <c r="L70" s="13"/>
      <c r="M70" s="13"/>
      <c r="N70" s="13"/>
      <c r="O70" s="13"/>
      <c r="Q70" s="12">
        <v>68</v>
      </c>
      <c r="R70" s="11" t="e">
        <f>VALUE(D69)</f>
        <v>#VALUE!</v>
      </c>
      <c r="S70" s="11">
        <f>VALUE(E69)</f>
        <v>0</v>
      </c>
      <c r="T70" s="11">
        <f>VALUE(F69)</f>
        <v>0</v>
      </c>
      <c r="U70" s="11">
        <f>IF((ROW(A69)-1)&gt;$AD$7,"",IF(ISERR(R70),D69,IF(ISERR(S70),E69,IF(ISERR(T70),F69,IF(ISBLANK(D69),"",IF(0=2,"ns",FALSE))))))</f>
      </c>
      <c r="V70" s="11">
        <f>IF(U70=FALSE,R70+S70*1000000*$Z$4+T70*0.000001*$Z$4*$AA$4,LOWER(U70))</f>
      </c>
      <c r="W70" s="10">
        <f>IF(ISNUMBER(V70),RANK(V70,$V$3:$V$72,$Z$4+1),V70)</f>
      </c>
      <c r="AA70" s="5"/>
      <c r="AB70" s="5"/>
    </row>
    <row r="71" spans="1:28" ht="15" customHeight="1" hidden="1">
      <c r="A71" s="16">
        <v>70</v>
      </c>
      <c r="B71" s="16" t="s">
        <v>73</v>
      </c>
      <c r="C71" s="19" t="s">
        <v>73</v>
      </c>
      <c r="D71" s="18" t="s">
        <v>73</v>
      </c>
      <c r="E71" s="17"/>
      <c r="F71" s="17"/>
      <c r="G71" s="16">
        <f>W72</f>
      </c>
      <c r="H71" s="15">
        <f>IF(G71="p",$Z$9,IF(G71="ns",$Z$10,IF(G71="dq",$Z$11,IF(G71="",$Z$10,MIN(G71,$Z$9)))))</f>
        <v>60</v>
      </c>
      <c r="I71" s="14"/>
      <c r="J71" s="14"/>
      <c r="K71" s="13"/>
      <c r="L71" s="13"/>
      <c r="M71" s="13"/>
      <c r="N71" s="13"/>
      <c r="O71" s="13"/>
      <c r="Q71" s="12">
        <v>69</v>
      </c>
      <c r="R71" s="11" t="e">
        <f>VALUE(D70)</f>
        <v>#VALUE!</v>
      </c>
      <c r="S71" s="11">
        <f>VALUE(E70)</f>
        <v>0</v>
      </c>
      <c r="T71" s="11">
        <f>VALUE(F70)</f>
        <v>0</v>
      </c>
      <c r="U71" s="11">
        <f>IF((ROW(A70)-1)&gt;$AD$7,"",IF(ISERR(R71),D70,IF(ISERR(S71),E70,IF(ISERR(T71),F70,IF(ISBLANK(D70),"",IF(0=2,"ns",FALSE))))))</f>
      </c>
      <c r="V71" s="11">
        <f>IF(U71=FALSE,R71+S71*1000000*$Z$4+T71*0.000001*$Z$4*$AA$4,LOWER(U71))</f>
      </c>
      <c r="W71" s="10">
        <f>IF(ISNUMBER(V71),RANK(V71,$V$3:$V$72,$Z$4+1),V71)</f>
      </c>
      <c r="AA71" s="5"/>
      <c r="AB71" s="5"/>
    </row>
    <row r="72" spans="1:28" ht="15" customHeight="1" hidden="1">
      <c r="A72" s="8"/>
      <c r="B72" s="8"/>
      <c r="C72" s="8"/>
      <c r="D72" s="9"/>
      <c r="E72" s="9"/>
      <c r="F72" s="9"/>
      <c r="G72" s="8"/>
      <c r="H72" s="8"/>
      <c r="I72" s="14"/>
      <c r="J72" s="14"/>
      <c r="K72" s="13"/>
      <c r="L72" s="13"/>
      <c r="M72" s="13"/>
      <c r="N72" s="13"/>
      <c r="O72" s="13"/>
      <c r="Q72" s="12">
        <v>70</v>
      </c>
      <c r="R72" s="11" t="e">
        <f>VALUE(D71)</f>
        <v>#VALUE!</v>
      </c>
      <c r="S72" s="11">
        <f>VALUE(E71)</f>
        <v>0</v>
      </c>
      <c r="T72" s="11">
        <f>VALUE(F71)</f>
        <v>0</v>
      </c>
      <c r="U72" s="11">
        <f>IF((ROW(A71)-1)&gt;$AD$7,"",IF(ISERR(R72),D71,IF(ISERR(S72),E71,IF(ISERR(T72),F71,IF(ISBLANK(D71),"",IF(0=2,"ns",FALSE))))))</f>
      </c>
      <c r="V72" s="11">
        <f>IF(U72=FALSE,R72+S72*1000000*$Z$4+T72*0.000001*$Z$4*$AA$4,LOWER(U72))</f>
      </c>
      <c r="W72" s="10">
        <f>IF(ISNUMBER(V72),RANK(V72,$V$3:$V$72,$Z$4+1),V72)</f>
      </c>
      <c r="AA72" s="5"/>
      <c r="AB72" s="5"/>
    </row>
    <row r="73" spans="1:30" ht="4.5" customHeight="1">
      <c r="A73" s="8"/>
      <c r="B73" s="8"/>
      <c r="C73" s="8"/>
      <c r="D73" s="9"/>
      <c r="E73" s="9"/>
      <c r="F73" s="9"/>
      <c r="G73" s="8"/>
      <c r="H73" s="8"/>
      <c r="K73" s="7"/>
      <c r="L73" s="7"/>
      <c r="M73" s="7"/>
      <c r="N73" s="7"/>
      <c r="O73" s="7"/>
      <c r="Q73" s="6" t="s">
        <v>0</v>
      </c>
      <c r="R73" s="6"/>
      <c r="S73" s="6"/>
      <c r="T73" s="6"/>
      <c r="U73" s="6"/>
      <c r="V73" s="6"/>
      <c r="W73" s="6"/>
      <c r="X73" s="6"/>
      <c r="Y73" s="6"/>
      <c r="Z73" s="6"/>
      <c r="AA73" s="6"/>
      <c r="AB73" s="6"/>
      <c r="AC73" s="6"/>
      <c r="AD73" s="6"/>
    </row>
    <row r="74" spans="17:30" ht="15.75" customHeight="1">
      <c r="Q74" s="6"/>
      <c r="R74" s="6"/>
      <c r="S74" s="6"/>
      <c r="T74" s="6"/>
      <c r="U74" s="6"/>
      <c r="V74" s="6"/>
      <c r="W74" s="6"/>
      <c r="X74" s="6"/>
      <c r="Y74" s="6"/>
      <c r="Z74" s="6"/>
      <c r="AA74" s="6"/>
      <c r="AB74" s="6"/>
      <c r="AC74" s="6"/>
      <c r="AD74" s="6"/>
    </row>
    <row r="75" spans="17:30" ht="15">
      <c r="Q75" s="6"/>
      <c r="R75" s="6"/>
      <c r="S75" s="6"/>
      <c r="T75" s="6"/>
      <c r="U75" s="6"/>
      <c r="V75" s="6"/>
      <c r="W75" s="6"/>
      <c r="X75" s="6"/>
      <c r="Y75" s="6"/>
      <c r="Z75" s="6"/>
      <c r="AA75" s="6"/>
      <c r="AB75" s="6"/>
      <c r="AC75" s="6"/>
      <c r="AD75" s="6"/>
    </row>
    <row r="76" spans="27:28" ht="15">
      <c r="AA76" s="5"/>
      <c r="AB76" s="5"/>
    </row>
  </sheetData>
  <sheetProtection sheet="1" objects="1" scenarios="1" selectLockedCells="1"/>
  <mergeCells count="20">
    <mergeCell ref="I1:I72"/>
    <mergeCell ref="J1:J72"/>
    <mergeCell ref="K1:O1"/>
    <mergeCell ref="Q1:AE1"/>
    <mergeCell ref="K2:O2"/>
    <mergeCell ref="Y2:AA2"/>
    <mergeCell ref="L3:O3"/>
    <mergeCell ref="K4:O4"/>
    <mergeCell ref="K5:L5"/>
    <mergeCell ref="M5:O5"/>
    <mergeCell ref="K38:O72"/>
    <mergeCell ref="Q73:AD75"/>
    <mergeCell ref="K6:L6"/>
    <mergeCell ref="M6:O6"/>
    <mergeCell ref="Y7:Z7"/>
    <mergeCell ref="K8:O8"/>
    <mergeCell ref="Y13:Z13"/>
    <mergeCell ref="K17:O37"/>
    <mergeCell ref="Y20:Z20"/>
    <mergeCell ref="X26:AD26"/>
  </mergeCells>
  <conditionalFormatting sqref="I1:J72 K4">
    <cfRule type="containsText" priority="3" dxfId="0" operator="containsText" stopIfTrue="1" text="WARNING:">
      <formula>NOT(ISERROR(SEARCH("WARNING:",I1)))</formula>
    </cfRule>
  </conditionalFormatting>
  <conditionalFormatting sqref="G2:G71">
    <cfRule type="cellIs" priority="1" dxfId="1" operator="notBetween" stopIfTrue="1">
      <formula>0</formula>
      <formula>99999999999</formula>
    </cfRule>
    <cfRule type="duplicateValues" priority="2" dxfId="0" stopIfTrue="1">
      <formula>AND(COUNTIF($G$2:$G$71,G2)&gt;1,NOT(ISBLANK(G2)))</formula>
    </cfRule>
  </conditionalFormatting>
  <dataValidations count="3">
    <dataValidation type="list" showInputMessage="1" showErrorMessage="1" promptTitle="Sort order types" prompt="Either high value wins (ascending) or low value wins (descending)" errorTitle="Select sort order type" error="Select a sort order type from the drop down list" sqref="M5:O6">
      <formula1>SortOrder</formula1>
    </dataValidation>
    <dataValidation type="custom" allowBlank="1" showErrorMessage="1" errorTitle="Invalid Data" error="Items in the Raw Score, Tier, and Tie Break cells must be either p, ns, dq or numbers (decimal points allowed).&#10;&#10;If entering times, do not use : to seperate minutes from seconds (e.g. enter 2:01.45 as 201.45)" sqref="D2:F71">
      <formula1>AND(ISERR(FIND(":",D2)),OR(LOWER(D2)="p",LOWER(D2)="ns",LOWER(D2)="dq",ISNUMBER(VALUE(D2))))</formula1>
    </dataValidation>
    <dataValidation type="list" showInputMessage="1" showErrorMessage="1" promptTitle="Select Event Name" prompt="Please pick an event name from the drop down list so that the data can be easily imported into the master workbook." errorTitle="Invalid Event" error="Please select an event name from the drop down list" sqref="L3:O3">
      <formula1>Events</formula1>
    </dataValidation>
  </dataValidations>
  <printOptions horizontalCentered="1" verticalCentered="1"/>
  <pageMargins left="0.25" right="0.25" top="0.5" bottom="0.5" header="0.3" footer="0.3"/>
  <pageSetup fitToHeight="1" fitToWidth="1" horizontalDpi="600" verticalDpi="600" orientation="portrait" scale="76" r:id="rId2"/>
  <headerFooter>
    <oddFooter>&amp;LDate: &amp;D&amp;RTime: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Chalker</dc:creator>
  <cp:keywords/>
  <dc:description/>
  <cp:lastModifiedBy>Alan Chalker</cp:lastModifiedBy>
  <dcterms:created xsi:type="dcterms:W3CDTF">2017-01-18T03:16:41Z</dcterms:created>
  <dcterms:modified xsi:type="dcterms:W3CDTF">2017-01-18T03:17:26Z</dcterms:modified>
  <cp:category/>
  <cp:version/>
  <cp:contentType/>
  <cp:contentStatus/>
</cp:coreProperties>
</file>